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41" activeTab="1"/>
  </bookViews>
  <sheets>
    <sheet name="Startlist" sheetId="1" r:id="rId1"/>
    <sheet name="Results" sheetId="2" r:id="rId2"/>
    <sheet name="Winners" sheetId="3" r:id="rId3"/>
    <sheet name="Penalt" sheetId="4" r:id="rId4"/>
    <sheet name="Retired" sheetId="5" r:id="rId5"/>
    <sheet name="Speed" sheetId="6" r:id="rId6"/>
    <sheet name="Classes" sheetId="7" r:id="rId7"/>
    <sheet name="Overall Result" sheetId="8" r:id="rId8"/>
    <sheet name="EE Champ" sheetId="9" r:id="rId9"/>
    <sheet name="EE Powerstage" sheetId="10" r:id="rId10"/>
    <sheet name="EE Champ Teams" sheetId="11" r:id="rId11"/>
    <sheet name="EJC" sheetId="12" r:id="rId12"/>
    <sheet name="EJC Results" sheetId="13" r:id="rId13"/>
    <sheet name="Champ Classes" sheetId="14" r:id="rId14"/>
  </sheets>
  <definedNames>
    <definedName name="_xlnm._FilterDatabase" localSheetId="13" hidden="1">'Champ Classes'!$A$1:$F$66</definedName>
    <definedName name="_xlnm._FilterDatabase" localSheetId="8" hidden="1">'EE Champ'!$A$7:$J$70</definedName>
    <definedName name="_xlnm._FilterDatabase" localSheetId="9" hidden="1">'EE Powerstage'!$D$7:$E$53</definedName>
    <definedName name="_xlnm._FilterDatabase" localSheetId="11" hidden="1">'EJC'!$D$7:$E$10</definedName>
    <definedName name="_xlnm._FilterDatabase" localSheetId="7" hidden="1">'Overall Result'!$D$7:$E$73</definedName>
    <definedName name="_xlnm._FilterDatabase" localSheetId="0" hidden="1">'Startlist'!$A$7:$I$73</definedName>
    <definedName name="EXCKLASS" localSheetId="6">'Classes'!$C$8:$F$16</definedName>
    <definedName name="EXCPENAL" localSheetId="3">'Penalt'!$A$17:$J$19</definedName>
    <definedName name="EXCPENAL_1" localSheetId="3">'Penalt'!#REF!</definedName>
    <definedName name="EXCPENAL_2" localSheetId="3">'Penalt'!#REF!</definedName>
    <definedName name="EXCPENAL_3" localSheetId="3">'Penalt'!#REF!</definedName>
    <definedName name="EXCPENAL_4" localSheetId="3">'Penalt'!#REF!</definedName>
    <definedName name="EXCRETIR" localSheetId="4">'Retired'!$A$12:$H$30</definedName>
    <definedName name="EXCSPEED" localSheetId="5">'Speed'!$A$7:$K$36</definedName>
    <definedName name="EXCSTART" localSheetId="8">'EE Champ'!$A$8:$K$23</definedName>
    <definedName name="EXCSTART" localSheetId="9">'EE Powerstage'!$A$8:$K$23</definedName>
    <definedName name="EXCSTART" localSheetId="11">'EJC'!$A$8:$K$10</definedName>
    <definedName name="EXCSTART" localSheetId="7">'Overall Result'!$A$8:$K$21</definedName>
    <definedName name="EXCSTART" localSheetId="0">'Startlist'!$A$8:$J$73</definedName>
    <definedName name="EXCSTART_1" localSheetId="8">'EE Champ'!$A$8:$K$23</definedName>
    <definedName name="EXCSTART_1" localSheetId="9">'EE Powerstage'!$A$8:$K$23</definedName>
    <definedName name="EXCSTART_1" localSheetId="11">'EJC'!$A$8:$K$10</definedName>
    <definedName name="EXCSTART_1" localSheetId="7">'Overall Result'!$A$8:$K$21</definedName>
    <definedName name="EXCWINN" localSheetId="2">'Winners'!$A$6:$J$57</definedName>
    <definedName name="GGG" localSheetId="12">'EJC Results'!$A$8:$N$13</definedName>
    <definedName name="GGG" localSheetId="1">'Results'!$A$8:$N$139</definedName>
    <definedName name="Nimed">'Startlist'!$B:$D</definedName>
    <definedName name="_xlnm.Print_Area" localSheetId="6">'Classes'!$A$1:$G$17</definedName>
    <definedName name="_xlnm.Print_Area" localSheetId="10">'EE Champ Teams'!$A$1:$H$134</definedName>
    <definedName name="_xlnm.Print_Area" localSheetId="12">'EJC Results'!$A$1:$M$13</definedName>
    <definedName name="_xlnm.Print_Area" localSheetId="3">'Penalt'!$A$2:$I$19</definedName>
    <definedName name="_xlnm.Print_Area" localSheetId="1">'Results'!$A$2:$M$139</definedName>
    <definedName name="_xlnm.Print_Area" localSheetId="4">'Retired'!$A$2:$G$30</definedName>
    <definedName name="_xlnm.Print_Area" localSheetId="5">'Speed'!$A$1:$J$37</definedName>
    <definedName name="_xlnm.Print_Area" localSheetId="0">'Startlist'!$A$1:$I$73</definedName>
    <definedName name="_xlnm.Print_Area" localSheetId="2">'Winners'!$A$2:$I$57</definedName>
  </definedNames>
  <calcPr fullCalcOnLoad="1"/>
</workbook>
</file>

<file path=xl/sharedStrings.xml><?xml version="1.0" encoding="utf-8"?>
<sst xmlns="http://schemas.openxmlformats.org/spreadsheetml/2006/main" count="2920" uniqueCount="1483">
  <si>
    <t>GROSSI TOIDUKAUBAD VIRU RALLI 2021</t>
  </si>
  <si>
    <t>18.september 2021</t>
  </si>
  <si>
    <t>Rakvere</t>
  </si>
  <si>
    <t xml:space="preserve"> 9:00</t>
  </si>
  <si>
    <t xml:space="preserve"> 9:02</t>
  </si>
  <si>
    <t xml:space="preserve"> 9:04</t>
  </si>
  <si>
    <t>Ken Torn</t>
  </si>
  <si>
    <t>Kauri Pannas</t>
  </si>
  <si>
    <t>HT MOTORSPORT</t>
  </si>
  <si>
    <t xml:space="preserve"> 9:06</t>
  </si>
  <si>
    <t xml:space="preserve"> 9:08</t>
  </si>
  <si>
    <t xml:space="preserve"> 9:10</t>
  </si>
  <si>
    <t xml:space="preserve"> 9:12</t>
  </si>
  <si>
    <t xml:space="preserve"> 9:14</t>
  </si>
  <si>
    <t xml:space="preserve"> 9:16</t>
  </si>
  <si>
    <t xml:space="preserve"> 9:18</t>
  </si>
  <si>
    <t>Kristo Subi</t>
  </si>
  <si>
    <t>Ants Uustalu</t>
  </si>
  <si>
    <t xml:space="preserve"> 9:20</t>
  </si>
  <si>
    <t xml:space="preserve"> 9:21</t>
  </si>
  <si>
    <t>BALTIC MOTORSPORT PROMOTION</t>
  </si>
  <si>
    <t>Jaspar Vaher</t>
  </si>
  <si>
    <t>Marti Halling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</si>
  <si>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</si>
  <si>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</si>
  <si>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</si>
  <si>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</si>
  <si>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</si>
  <si>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</si>
  <si>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>Kristofer Märtson</t>
  </si>
  <si>
    <t>Risto Märtson</t>
  </si>
  <si>
    <t>Allan Ilves</t>
  </si>
  <si>
    <t>Erki Pints</t>
  </si>
  <si>
    <t>Mitsubishi Lancer</t>
  </si>
  <si>
    <t>UKR</t>
  </si>
  <si>
    <t>PRORACING RALLY TEAM</t>
  </si>
  <si>
    <t>Tarmo Kangur</t>
  </si>
  <si>
    <t>Erliko Parisalu</t>
  </si>
  <si>
    <t>Sander Pärn</t>
  </si>
  <si>
    <t xml:space="preserve"> 9:48</t>
  </si>
  <si>
    <t>BMW E36</t>
  </si>
  <si>
    <t>Tōnu Tamm</t>
  </si>
  <si>
    <t>Vaido Tali</t>
  </si>
  <si>
    <t>Reijo Kübarsepp</t>
  </si>
  <si>
    <t>Tiit Pōlluäär</t>
  </si>
  <si>
    <t>Rasmus Vaher</t>
  </si>
  <si>
    <t>Janek Ojala</t>
  </si>
  <si>
    <t>Rivo Hell</t>
  </si>
  <si>
    <t>Raido Laulik</t>
  </si>
  <si>
    <t>Tōnis Viidas</t>
  </si>
  <si>
    <t>Nissan Sunny GTI</t>
  </si>
  <si>
    <t>Toomas Klemmer</t>
  </si>
  <si>
    <t>Kaili Klemmer</t>
  </si>
  <si>
    <t>BMW 323I</t>
  </si>
  <si>
    <t>Kristjan Ojaste</t>
  </si>
  <si>
    <t>Tōnu Tikerpalu</t>
  </si>
  <si>
    <t>BMW 328I</t>
  </si>
  <si>
    <t>Magnar Arula</t>
  </si>
  <si>
    <t>Ragnar Laurits</t>
  </si>
  <si>
    <t>Erki Auendorf</t>
  </si>
  <si>
    <t>Ken Liivrand</t>
  </si>
  <si>
    <t>Risto Laeks</t>
  </si>
  <si>
    <t xml:space="preserve"> 08:43</t>
  </si>
  <si>
    <t xml:space="preserve"> 08:48</t>
  </si>
  <si>
    <t xml:space="preserve"> 08:51</t>
  </si>
  <si>
    <t xml:space="preserve"> 08:54</t>
  </si>
  <si>
    <t xml:space="preserve"> 08:56</t>
  </si>
  <si>
    <t>Power Stage - Special Stage 8</t>
  </si>
  <si>
    <t>Georg Gross</t>
  </si>
  <si>
    <t>Ford Fiesta WRC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</si>
  <si>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</si>
  <si>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</si>
  <si>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</si>
  <si>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</si>
  <si>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</si>
  <si>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</si>
  <si>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</si>
  <si>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</si>
  <si>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</si>
  <si>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</si>
  <si>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</si>
  <si>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</si>
  <si>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</si>
  <si>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</si>
  <si>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</si>
  <si>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</si>
  <si>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</si>
  <si>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</si>
  <si>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</si>
  <si>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</si>
  <si>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</si>
  <si>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</si>
  <si>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</si>
  <si>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</si>
  <si>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</si>
  <si>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</si>
  <si>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</si>
  <si>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</si>
  <si>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</si>
  <si>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</si>
  <si>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</si>
  <si>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</si>
  <si>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</si>
  <si>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</si>
  <si>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</si>
  <si>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</si>
  <si>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</si>
  <si>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</si>
  <si>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</si>
  <si>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</si>
  <si>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</si>
  <si>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</si>
  <si>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</si>
  <si>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>Priit Koik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</si>
  <si>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</si>
  <si>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</si>
  <si>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</si>
  <si>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</si>
  <si>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</si>
  <si>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</si>
  <si>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</si>
  <si>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</si>
  <si>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</si>
  <si>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</si>
  <si>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</si>
  <si>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</si>
  <si>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</si>
  <si>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</si>
  <si>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7</t>
  </si>
  <si>
    <t>TEHASE AUTO</t>
  </si>
  <si>
    <t>Simo Koskinen</t>
  </si>
  <si>
    <t>CKR ESTONIA</t>
  </si>
  <si>
    <t>MV1</t>
  </si>
  <si>
    <t>MV2</t>
  </si>
  <si>
    <t>KAUR MOTORSPORT</t>
  </si>
  <si>
    <t>MURAKAS RACING TEAM</t>
  </si>
  <si>
    <t xml:space="preserve"> 15.</t>
  </si>
  <si>
    <t>Radik Shaymiev</t>
  </si>
  <si>
    <t>TAIF MOTORSPORT</t>
  </si>
  <si>
    <t xml:space="preserve"> 16.</t>
  </si>
  <si>
    <t xml:space="preserve"> 17.</t>
  </si>
  <si>
    <t xml:space="preserve"> 18.</t>
  </si>
  <si>
    <t xml:space="preserve"> 19.</t>
  </si>
  <si>
    <t>MV4</t>
  </si>
  <si>
    <t>Ford Fiesta Rally4</t>
  </si>
  <si>
    <t xml:space="preserve"> 20.</t>
  </si>
  <si>
    <t>Karl-Markus Sei</t>
  </si>
  <si>
    <t>Tanel Kasesalu</t>
  </si>
  <si>
    <t xml:space="preserve"> 21.</t>
  </si>
  <si>
    <t xml:space="preserve"> 22.</t>
  </si>
  <si>
    <t>Rainis Raidma</t>
  </si>
  <si>
    <t xml:space="preserve"> 23.</t>
  </si>
  <si>
    <t>MV5</t>
  </si>
  <si>
    <t>Ranno Bundsen</t>
  </si>
  <si>
    <t>Robert Loshtshenikov</t>
  </si>
  <si>
    <t>A1M MOTORSPORT</t>
  </si>
  <si>
    <t>Mitsubishi Lancer Evo 7</t>
  </si>
  <si>
    <t xml:space="preserve"> 24.</t>
  </si>
  <si>
    <t xml:space="preserve"> 25.</t>
  </si>
  <si>
    <t xml:space="preserve"> 26.</t>
  </si>
  <si>
    <t>Mitsubishi Lancer Evo 9</t>
  </si>
  <si>
    <t xml:space="preserve"> 27.</t>
  </si>
  <si>
    <t>KUPATAMA MOTORSPORT</t>
  </si>
  <si>
    <t xml:space="preserve"> 28.</t>
  </si>
  <si>
    <t xml:space="preserve"> 29.</t>
  </si>
  <si>
    <t xml:space="preserve"> 30.</t>
  </si>
  <si>
    <t xml:space="preserve"> 31.</t>
  </si>
  <si>
    <t>Allan Popov</t>
  </si>
  <si>
    <t xml:space="preserve"> 32.</t>
  </si>
  <si>
    <t>Siim Liivamägi</t>
  </si>
  <si>
    <t>Edvin Parisalu</t>
  </si>
  <si>
    <t xml:space="preserve"> 33.</t>
  </si>
  <si>
    <t>MV6</t>
  </si>
  <si>
    <t>MRF MOTORSPORT</t>
  </si>
  <si>
    <t>BMW M3</t>
  </si>
  <si>
    <t xml:space="preserve"> 34.</t>
  </si>
  <si>
    <t>Raiko Aru</t>
  </si>
  <si>
    <t>Veiko Kullamäe</t>
  </si>
  <si>
    <t>BMW 1M</t>
  </si>
  <si>
    <t xml:space="preserve"> 35.</t>
  </si>
  <si>
    <t>Taavi Niinemets</t>
  </si>
  <si>
    <t>Esko Allika</t>
  </si>
  <si>
    <t>JUURU TEHNIKAKLUBI</t>
  </si>
  <si>
    <t xml:space="preserve"> 36.</t>
  </si>
  <si>
    <t>Toomas Vask</t>
  </si>
  <si>
    <t>Taaniel Tigas</t>
  </si>
  <si>
    <t>MS RACING</t>
  </si>
  <si>
    <t xml:space="preserve"> 37.</t>
  </si>
  <si>
    <t xml:space="preserve"> 38.</t>
  </si>
  <si>
    <t>Subaru Impreza</t>
  </si>
  <si>
    <t xml:space="preserve"> 39.</t>
  </si>
  <si>
    <t xml:space="preserve"> 40.</t>
  </si>
  <si>
    <t>Henri Franke</t>
  </si>
  <si>
    <t>Arvo Liimann</t>
  </si>
  <si>
    <t>CUEKS RACING</t>
  </si>
  <si>
    <t xml:space="preserve"> 41.</t>
  </si>
  <si>
    <t>Martin Absalon</t>
  </si>
  <si>
    <t>Timo Taniel</t>
  </si>
  <si>
    <t xml:space="preserve"> 42.</t>
  </si>
  <si>
    <t>Toyota Starlet</t>
  </si>
  <si>
    <t xml:space="preserve"> 43.</t>
  </si>
  <si>
    <t>BMW 328</t>
  </si>
  <si>
    <t xml:space="preserve"> 44.</t>
  </si>
  <si>
    <t>TIKKRI MOTORSPORT</t>
  </si>
  <si>
    <t xml:space="preserve"> 45.</t>
  </si>
  <si>
    <t>MV7</t>
  </si>
  <si>
    <t xml:space="preserve"> 46.</t>
  </si>
  <si>
    <t>MV8</t>
  </si>
  <si>
    <t>Patrick Juhe</t>
  </si>
  <si>
    <t>BTR RACING</t>
  </si>
  <si>
    <t>Honda Civic</t>
  </si>
  <si>
    <t xml:space="preserve"> 47.</t>
  </si>
  <si>
    <t>Keiro Orgus</t>
  </si>
  <si>
    <t>Honda Civic Type-R</t>
  </si>
  <si>
    <t xml:space="preserve"> 48.</t>
  </si>
  <si>
    <t xml:space="preserve"> 49.</t>
  </si>
  <si>
    <t>Koit Repnau</t>
  </si>
  <si>
    <t>Hannes Hannus</t>
  </si>
  <si>
    <t xml:space="preserve"> 50.</t>
  </si>
  <si>
    <t>Kati Nōuakas</t>
  </si>
  <si>
    <t xml:space="preserve"> 51.</t>
  </si>
  <si>
    <t>Martin Leemets</t>
  </si>
  <si>
    <t>GAZ RALLIKLUBI</t>
  </si>
  <si>
    <t xml:space="preserve"> 52.</t>
  </si>
  <si>
    <t>Tarmo Silt</t>
  </si>
  <si>
    <t>Raido Loel</t>
  </si>
  <si>
    <t>MÄRJAMAA RALLY TEAM</t>
  </si>
  <si>
    <t xml:space="preserve"> 53.</t>
  </si>
  <si>
    <t>Joonas Palmisto</t>
  </si>
  <si>
    <t>VW Golf 2</t>
  </si>
  <si>
    <t xml:space="preserve"> 54.</t>
  </si>
  <si>
    <t xml:space="preserve"> 55.</t>
  </si>
  <si>
    <t>Erko Sibul</t>
  </si>
  <si>
    <t>Kevin Keerov</t>
  </si>
  <si>
    <t xml:space="preserve"> 56.</t>
  </si>
  <si>
    <t>Nissan Sunny</t>
  </si>
  <si>
    <t xml:space="preserve"> 57.</t>
  </si>
  <si>
    <t>Frederik Annus</t>
  </si>
  <si>
    <t>Mihkel Reinkubjas</t>
  </si>
  <si>
    <t xml:space="preserve"> 58.</t>
  </si>
  <si>
    <t xml:space="preserve"> 59.</t>
  </si>
  <si>
    <t xml:space="preserve"> 60.</t>
  </si>
  <si>
    <t xml:space="preserve"> 61.</t>
  </si>
  <si>
    <t>Erkki Jürgenson</t>
  </si>
  <si>
    <t>BMW 318IS</t>
  </si>
  <si>
    <t xml:space="preserve"> 62.</t>
  </si>
  <si>
    <t>Patrick Enok</t>
  </si>
  <si>
    <t>Rauno Rohtmets</t>
  </si>
  <si>
    <t>Citroen C2 R2 MAX</t>
  </si>
  <si>
    <t xml:space="preserve"> 63.</t>
  </si>
  <si>
    <t>Robert Kikkatalo</t>
  </si>
  <si>
    <t>Robin Mark</t>
  </si>
  <si>
    <t>Opel Astra</t>
  </si>
  <si>
    <t>MV3</t>
  </si>
  <si>
    <t>NR</t>
  </si>
  <si>
    <t>EE Champ 1</t>
  </si>
  <si>
    <t>In rally</t>
  </si>
  <si>
    <t>Name</t>
  </si>
  <si>
    <t>Estonian Championships</t>
  </si>
  <si>
    <t>EE Champ Points</t>
  </si>
  <si>
    <t>Place</t>
  </si>
  <si>
    <t>EMV1</t>
  </si>
  <si>
    <t>EMV2</t>
  </si>
  <si>
    <t>EMV4</t>
  </si>
  <si>
    <t>EMV5</t>
  </si>
  <si>
    <t>EMV6</t>
  </si>
  <si>
    <t>EMV7</t>
  </si>
  <si>
    <t>EMV8</t>
  </si>
  <si>
    <t>Maxim Tsvetkov</t>
  </si>
  <si>
    <t>RUS</t>
  </si>
  <si>
    <t>Mikk-Sander Laubert</t>
  </si>
  <si>
    <t xml:space="preserve">S1 </t>
  </si>
  <si>
    <t>sort K I J</t>
  </si>
  <si>
    <t>Teams EE Championships</t>
  </si>
  <si>
    <t>ABS</t>
  </si>
  <si>
    <t>Class</t>
  </si>
  <si>
    <t>Raul Jeets</t>
  </si>
  <si>
    <t>Hyundai NG I20 R5</t>
  </si>
  <si>
    <t>Silver Jänes</t>
  </si>
  <si>
    <t>Ford Fiesta R2</t>
  </si>
  <si>
    <t>David Sultanjants</t>
  </si>
  <si>
    <t>Siim Oja</t>
  </si>
  <si>
    <t>Citroen DS3</t>
  </si>
  <si>
    <t>Karl Jalakas</t>
  </si>
  <si>
    <t>Janek Kundrats</t>
  </si>
  <si>
    <t>PIHTLA RT</t>
  </si>
  <si>
    <t>BMW 330I</t>
  </si>
  <si>
    <t>Kermo Laus</t>
  </si>
  <si>
    <t>Alain Sivous</t>
  </si>
  <si>
    <t>Jakko Viilo</t>
  </si>
  <si>
    <t>Evelin Mitendorf</t>
  </si>
  <si>
    <t>Marek Tammoja</t>
  </si>
  <si>
    <t>Markus Tammoja</t>
  </si>
  <si>
    <t>BMW 316I</t>
  </si>
  <si>
    <t>Rainer Paavel</t>
  </si>
  <si>
    <t>Tiina Ehrbach</t>
  </si>
  <si>
    <t>Marko Randma</t>
  </si>
  <si>
    <t>VÄNDRA TSK</t>
  </si>
  <si>
    <t>Lada VFTS</t>
  </si>
  <si>
    <t>MILREM MOTORSPORT</t>
  </si>
  <si>
    <t>Mark-Egert Tiits</t>
  </si>
  <si>
    <t>TIITS RACING TEAM</t>
  </si>
  <si>
    <t>Maido Külmallik</t>
  </si>
  <si>
    <t>Lada 2107</t>
  </si>
  <si>
    <t>Lauri Nurm</t>
  </si>
  <si>
    <t>Moonika Saarestik</t>
  </si>
  <si>
    <t>Vaz 2101</t>
  </si>
  <si>
    <t>Madis Moor</t>
  </si>
  <si>
    <t>Taavi Udevald</t>
  </si>
  <si>
    <t>MV9</t>
  </si>
  <si>
    <t>Rainer Tuberik</t>
  </si>
  <si>
    <t>Veiko Liukanen</t>
  </si>
  <si>
    <t>Toivo Liukanen</t>
  </si>
  <si>
    <t xml:space="preserve"> 64.</t>
  </si>
  <si>
    <t>Janno Kamp</t>
  </si>
  <si>
    <t>Karmo Kamp</t>
  </si>
  <si>
    <t xml:space="preserve"> 65.</t>
  </si>
  <si>
    <t>Martin Kio</t>
  </si>
  <si>
    <t>SK VILLU</t>
  </si>
  <si>
    <t xml:space="preserve"> 66.</t>
  </si>
  <si>
    <t>Alo Pōder</t>
  </si>
  <si>
    <t>Tarmo Heidemann</t>
  </si>
  <si>
    <t>Janno Nuiamäe</t>
  </si>
  <si>
    <t>Arvo Rego</t>
  </si>
  <si>
    <t>Neimo Nurmet</t>
  </si>
  <si>
    <t>Indrek Sepp</t>
  </si>
  <si>
    <t>Aivar Kubjas</t>
  </si>
  <si>
    <t>Taneli Leivat</t>
  </si>
  <si>
    <t>EMV9</t>
  </si>
  <si>
    <t>Allar Heina</t>
  </si>
  <si>
    <t>Results Estonian Junior Challenge</t>
  </si>
  <si>
    <t>Raigo Mōlder</t>
  </si>
  <si>
    <t>Aleksander Prōttsikov</t>
  </si>
  <si>
    <t>Rauno Orupōld</t>
  </si>
  <si>
    <t>Skoda Fabia Rally2 Evo</t>
  </si>
  <si>
    <t>Kristo Tamm</t>
  </si>
  <si>
    <t>Ford Fiesta R5 MKII</t>
  </si>
  <si>
    <t>Timmu Kōrge</t>
  </si>
  <si>
    <t>Erik Vaasa</t>
  </si>
  <si>
    <t>Siim Aas</t>
  </si>
  <si>
    <t>Vallo Vahesaar</t>
  </si>
  <si>
    <t>Mitsubishi Lancer Evo 8</t>
  </si>
  <si>
    <t>Hyundai I20 NG R5</t>
  </si>
  <si>
    <t>Mitsubishi Lancer Evo 6</t>
  </si>
  <si>
    <t>Fabio Schwarz</t>
  </si>
  <si>
    <t>Aleks Lesk</t>
  </si>
  <si>
    <t>Tarmo Lee</t>
  </si>
  <si>
    <t>Tōnu Nōmmik</t>
  </si>
  <si>
    <t>BMW Compact</t>
  </si>
  <si>
    <t>Urmo Luts</t>
  </si>
  <si>
    <t>Lauri Luts</t>
  </si>
  <si>
    <t>Gaz 51</t>
  </si>
  <si>
    <t>Andres Lichtfeldt</t>
  </si>
  <si>
    <t>Gaz 51 WRC</t>
  </si>
  <si>
    <t>Gaz 51A</t>
  </si>
  <si>
    <t>Serhii Potiiko</t>
  </si>
  <si>
    <t>Ivan Mishyn</t>
  </si>
  <si>
    <t xml:space="preserve">S2 </t>
  </si>
  <si>
    <t>Jüri Lohk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</si>
  <si>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</si>
  <si>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</si>
  <si>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</si>
  <si>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</si>
  <si>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</si>
  <si>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</si>
  <si>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</si>
  <si>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</si>
  <si>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</si>
  <si>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</si>
  <si>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</si>
  <si>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</si>
  <si>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</si>
  <si>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</si>
  <si>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</si>
  <si>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</si>
  <si>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</si>
  <si>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</si>
  <si>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</si>
  <si>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</si>
  <si>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</si>
  <si>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</si>
  <si>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</si>
  <si>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</si>
  <si>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</si>
  <si>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</si>
  <si>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</si>
  <si>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</si>
  <si>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</si>
  <si>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</si>
  <si>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</si>
  <si>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</si>
  <si>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</si>
  <si>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10:12</t>
  </si>
  <si>
    <t>10:13</t>
  </si>
  <si>
    <t>10:14</t>
  </si>
  <si>
    <t>10:15</t>
  </si>
  <si>
    <t>10:16</t>
  </si>
  <si>
    <t>10:17</t>
  </si>
  <si>
    <t>10:18</t>
  </si>
  <si>
    <t>Joosep Ralf Nōgene</t>
  </si>
  <si>
    <t xml:space="preserve">000 </t>
  </si>
  <si>
    <t>Pranko Kōrgesaar</t>
  </si>
  <si>
    <t>Priit Kōrgesaar</t>
  </si>
  <si>
    <t>BMW E36 Compact</t>
  </si>
  <si>
    <t>10:07</t>
  </si>
  <si>
    <t>10:19</t>
  </si>
  <si>
    <t>Pranko Kõrgesaar</t>
  </si>
  <si>
    <t>Andris Malnieks</t>
  </si>
  <si>
    <t>LVA</t>
  </si>
  <si>
    <t>10:08</t>
  </si>
  <si>
    <t>10:20</t>
  </si>
  <si>
    <t>Skoda Fabia</t>
  </si>
  <si>
    <t xml:space="preserve"> 9:35</t>
  </si>
  <si>
    <t>10:09</t>
  </si>
  <si>
    <t>10:21</t>
  </si>
  <si>
    <t xml:space="preserve">  1/1</t>
  </si>
  <si>
    <t>Gross/Mōlder</t>
  </si>
  <si>
    <t xml:space="preserve"> 5.14,2</t>
  </si>
  <si>
    <t xml:space="preserve"> 4.41,8</t>
  </si>
  <si>
    <t xml:space="preserve"> 5.02,2</t>
  </si>
  <si>
    <t xml:space="preserve"> 4.25,9</t>
  </si>
  <si>
    <t xml:space="preserve">   2/1</t>
  </si>
  <si>
    <t xml:space="preserve">   5/1</t>
  </si>
  <si>
    <t xml:space="preserve">   1/1</t>
  </si>
  <si>
    <t>+ 0.00,0</t>
  </si>
  <si>
    <t xml:space="preserve">  2/1</t>
  </si>
  <si>
    <t>Torn/Pannas</t>
  </si>
  <si>
    <t xml:space="preserve"> 5.14,0</t>
  </si>
  <si>
    <t xml:space="preserve"> 4.38,8</t>
  </si>
  <si>
    <t xml:space="preserve"> 5.05,0</t>
  </si>
  <si>
    <t xml:space="preserve"> 4.29,1</t>
  </si>
  <si>
    <t xml:space="preserve">   4/3</t>
  </si>
  <si>
    <t xml:space="preserve">   3/2</t>
  </si>
  <si>
    <t xml:space="preserve">  3/2</t>
  </si>
  <si>
    <t>Jeets/Taniel</t>
  </si>
  <si>
    <t xml:space="preserve"> 5.19,1</t>
  </si>
  <si>
    <t xml:space="preserve"> 4.36,4</t>
  </si>
  <si>
    <t xml:space="preserve"> 5.09,4</t>
  </si>
  <si>
    <t xml:space="preserve"> 4.28,8</t>
  </si>
  <si>
    <t>Koik/Tamm</t>
  </si>
  <si>
    <t xml:space="preserve"> 5.20,6</t>
  </si>
  <si>
    <t xml:space="preserve"> 4.37,8</t>
  </si>
  <si>
    <t xml:space="preserve"> 5.08,9</t>
  </si>
  <si>
    <t xml:space="preserve"> 4.30,7</t>
  </si>
  <si>
    <t xml:space="preserve">   2/2</t>
  </si>
  <si>
    <t xml:space="preserve">   5/3</t>
  </si>
  <si>
    <t>Kōrge/Vaasa</t>
  </si>
  <si>
    <t xml:space="preserve"> 5.22,0</t>
  </si>
  <si>
    <t xml:space="preserve"> 5.13,6</t>
  </si>
  <si>
    <t xml:space="preserve"> 4.29,8</t>
  </si>
  <si>
    <t xml:space="preserve">   4/1</t>
  </si>
  <si>
    <t>Bundsen/Loshtshenikov</t>
  </si>
  <si>
    <t xml:space="preserve"> 5.27,0</t>
  </si>
  <si>
    <t xml:space="preserve"> 4.42,5</t>
  </si>
  <si>
    <t xml:space="preserve"> 5.20,7</t>
  </si>
  <si>
    <t xml:space="preserve"> 4.37,0</t>
  </si>
  <si>
    <t xml:space="preserve">   6/2</t>
  </si>
  <si>
    <t>Shaymiev/Tsvetkov</t>
  </si>
  <si>
    <t xml:space="preserve"> 5.33,1</t>
  </si>
  <si>
    <t xml:space="preserve"> 4.51,2</t>
  </si>
  <si>
    <t xml:space="preserve"> 5.20,8</t>
  </si>
  <si>
    <t xml:space="preserve"> 4.39,9</t>
  </si>
  <si>
    <t xml:space="preserve">   7/4</t>
  </si>
  <si>
    <t>Kubjas/Leivat</t>
  </si>
  <si>
    <t>Aas/Vahesaar</t>
  </si>
  <si>
    <t>Popov/Prōttsikov</t>
  </si>
  <si>
    <t>Liivamägi/Parisalu</t>
  </si>
  <si>
    <t>Subi/Uustalu</t>
  </si>
  <si>
    <t>Nōuakas/Jänes</t>
  </si>
  <si>
    <t>Schwarz/Malnieks</t>
  </si>
  <si>
    <t>DRIVESHAFT</t>
  </si>
  <si>
    <t>Vaher/Halling</t>
  </si>
  <si>
    <t>Sei/Kasesalu</t>
  </si>
  <si>
    <t>Nōgene/Koskinen</t>
  </si>
  <si>
    <t>Kasari/Raidma</t>
  </si>
  <si>
    <t>Enok/Rohtmets</t>
  </si>
  <si>
    <t>Orgus/Mitendorf</t>
  </si>
  <si>
    <t>Kikkatalo/Mark</t>
  </si>
  <si>
    <t>Tiits/Lesk</t>
  </si>
  <si>
    <t>Juhe/Orupōld</t>
  </si>
  <si>
    <t>Palmisto/Randma</t>
  </si>
  <si>
    <t>Märtson/Märtson</t>
  </si>
  <si>
    <t>Absalon/Viilo</t>
  </si>
  <si>
    <t>Vask/Tigas</t>
  </si>
  <si>
    <t>Aru/Kullamäe</t>
  </si>
  <si>
    <t>Ilves/Pints</t>
  </si>
  <si>
    <t>Franke/Liimann</t>
  </si>
  <si>
    <t>Paavel/Ehrbach</t>
  </si>
  <si>
    <t>Niinemets/Allika</t>
  </si>
  <si>
    <t>Sultanjants/Oja</t>
  </si>
  <si>
    <t>Tammoja/Tammoja</t>
  </si>
  <si>
    <t>Jalakas/Kundrats</t>
  </si>
  <si>
    <t>Laus/Sivous</t>
  </si>
  <si>
    <t>Potiiko/Mishyn</t>
  </si>
  <si>
    <t>Kangur/Laubert</t>
  </si>
  <si>
    <t>Parisalu/Pärn</t>
  </si>
  <si>
    <t>Moor/Udevald</t>
  </si>
  <si>
    <t>Repnau/Hannus</t>
  </si>
  <si>
    <t>Lee/Nōmmik</t>
  </si>
  <si>
    <t>Luts/Luts</t>
  </si>
  <si>
    <t>Annus/Reinkubjas</t>
  </si>
  <si>
    <t>Sibul/Keerov</t>
  </si>
  <si>
    <t>Jürgenson/Tamm</t>
  </si>
  <si>
    <t>Nurmet/Sepp</t>
  </si>
  <si>
    <t>Tali/Kübarsepp</t>
  </si>
  <si>
    <t>Pōlluäär/Vaher</t>
  </si>
  <si>
    <t>Ojala/Hell</t>
  </si>
  <si>
    <t>Laulik/Viidas</t>
  </si>
  <si>
    <t>Nurm/Saarestik</t>
  </si>
  <si>
    <t>Klemmer/Klemmer</t>
  </si>
  <si>
    <t>Ojaste/Tikerpalu</t>
  </si>
  <si>
    <t>Arula/Laurits</t>
  </si>
  <si>
    <t>Auendorf/Liivrand</t>
  </si>
  <si>
    <t>Laeks/Külmallik</t>
  </si>
  <si>
    <t>Liukanen/Liukanen</t>
  </si>
  <si>
    <t>Silt/Loel</t>
  </si>
  <si>
    <t>Tuberik/Heina</t>
  </si>
  <si>
    <t>Kio/Lohk</t>
  </si>
  <si>
    <t>Kamp/Kamp</t>
  </si>
  <si>
    <t>Leemets/Lichtfeldt</t>
  </si>
  <si>
    <t>Nuiamäe/Rego</t>
  </si>
  <si>
    <t>Pōder/Heidemann</t>
  </si>
  <si>
    <t>Kōrgesaar/Kōrgesaar</t>
  </si>
  <si>
    <t xml:space="preserve">  7/3</t>
  </si>
  <si>
    <t xml:space="preserve"> 5.27,7</t>
  </si>
  <si>
    <t xml:space="preserve"> 4.47,3</t>
  </si>
  <si>
    <t xml:space="preserve"> 5.23,8</t>
  </si>
  <si>
    <t xml:space="preserve"> 4.39,3</t>
  </si>
  <si>
    <t xml:space="preserve">   7/3</t>
  </si>
  <si>
    <t xml:space="preserve">   8/3</t>
  </si>
  <si>
    <t xml:space="preserve">  8/4</t>
  </si>
  <si>
    <t xml:space="preserve">   9/4</t>
  </si>
  <si>
    <t xml:space="preserve">   8/4</t>
  </si>
  <si>
    <t xml:space="preserve"> 5.31,3</t>
  </si>
  <si>
    <t xml:space="preserve"> 4.53,2</t>
  </si>
  <si>
    <t xml:space="preserve"> 5.26,7</t>
  </si>
  <si>
    <t xml:space="preserve"> 4.43,9</t>
  </si>
  <si>
    <t xml:space="preserve">  10/5</t>
  </si>
  <si>
    <t xml:space="preserve"> 5.37,4</t>
  </si>
  <si>
    <t xml:space="preserve"> 4.54,5</t>
  </si>
  <si>
    <t xml:space="preserve"> 5.24,8</t>
  </si>
  <si>
    <t xml:space="preserve"> 4.44,0</t>
  </si>
  <si>
    <t xml:space="preserve">  11/6</t>
  </si>
  <si>
    <t xml:space="preserve"> 5.35,4</t>
  </si>
  <si>
    <t xml:space="preserve"> 4.52,3</t>
  </si>
  <si>
    <t xml:space="preserve"> 5.28,4</t>
  </si>
  <si>
    <t xml:space="preserve"> 4.44,7</t>
  </si>
  <si>
    <t xml:space="preserve"> 12/1</t>
  </si>
  <si>
    <t xml:space="preserve"> 5.46,9</t>
  </si>
  <si>
    <t xml:space="preserve"> 5.04,7</t>
  </si>
  <si>
    <t xml:space="preserve"> 5.38,2</t>
  </si>
  <si>
    <t xml:space="preserve"> 4.57,0</t>
  </si>
  <si>
    <t xml:space="preserve">  12/1</t>
  </si>
  <si>
    <t xml:space="preserve">  13/2</t>
  </si>
  <si>
    <t xml:space="preserve"> 13/1</t>
  </si>
  <si>
    <t xml:space="preserve"> 5.48,8</t>
  </si>
  <si>
    <t xml:space="preserve"> 5.08,3</t>
  </si>
  <si>
    <t xml:space="preserve"> 5.44,7</t>
  </si>
  <si>
    <t xml:space="preserve"> 4.59,2</t>
  </si>
  <si>
    <t xml:space="preserve">  13/1</t>
  </si>
  <si>
    <t xml:space="preserve">  15/1</t>
  </si>
  <si>
    <t xml:space="preserve">  16/1</t>
  </si>
  <si>
    <t xml:space="preserve"> 14/2</t>
  </si>
  <si>
    <t xml:space="preserve"> 5.57,5</t>
  </si>
  <si>
    <t xml:space="preserve"> 5.03,5</t>
  </si>
  <si>
    <t xml:space="preserve">  17/3</t>
  </si>
  <si>
    <t xml:space="preserve">  16/4</t>
  </si>
  <si>
    <t xml:space="preserve"> 5.54,7</t>
  </si>
  <si>
    <t xml:space="preserve"> 5.41,2</t>
  </si>
  <si>
    <t xml:space="preserve"> 4.57,7</t>
  </si>
  <si>
    <t xml:space="preserve">  16/2</t>
  </si>
  <si>
    <t xml:space="preserve"> 5.49,1</t>
  </si>
  <si>
    <t xml:space="preserve"> 5.12,7</t>
  </si>
  <si>
    <t xml:space="preserve"> 5.44,3</t>
  </si>
  <si>
    <t xml:space="preserve"> 5.03,9</t>
  </si>
  <si>
    <t xml:space="preserve">  14/1</t>
  </si>
  <si>
    <t xml:space="preserve">  17/1</t>
  </si>
  <si>
    <t xml:space="preserve"> 5.07,4</t>
  </si>
  <si>
    <t xml:space="preserve"> 5.44,6</t>
  </si>
  <si>
    <t xml:space="preserve"> 5.02,1</t>
  </si>
  <si>
    <t xml:space="preserve">  15/3</t>
  </si>
  <si>
    <t xml:space="preserve"> 5.53,7</t>
  </si>
  <si>
    <t xml:space="preserve"> 5.15,3</t>
  </si>
  <si>
    <t xml:space="preserve"> 5.53,6</t>
  </si>
  <si>
    <t xml:space="preserve"> 5.11,7</t>
  </si>
  <si>
    <t xml:space="preserve">  15/2</t>
  </si>
  <si>
    <t xml:space="preserve">  18/2</t>
  </si>
  <si>
    <t xml:space="preserve"> 6.09,5</t>
  </si>
  <si>
    <t xml:space="preserve"> 5.30,1</t>
  </si>
  <si>
    <t xml:space="preserve"> 6.00,0</t>
  </si>
  <si>
    <t xml:space="preserve"> 5.16,3</t>
  </si>
  <si>
    <t xml:space="preserve">  19/2</t>
  </si>
  <si>
    <t xml:space="preserve"> 6.12,2</t>
  </si>
  <si>
    <t xml:space="preserve"> 5.31,4</t>
  </si>
  <si>
    <t xml:space="preserve"> 6.05,8</t>
  </si>
  <si>
    <t xml:space="preserve"> 5.19,8</t>
  </si>
  <si>
    <t xml:space="preserve">  20/3</t>
  </si>
  <si>
    <t xml:space="preserve"> 8.00,2</t>
  </si>
  <si>
    <t xml:space="preserve"> 7.28,7</t>
  </si>
  <si>
    <t xml:space="preserve"> 7.51,8</t>
  </si>
  <si>
    <t xml:space="preserve"> 7.11,6</t>
  </si>
  <si>
    <t xml:space="preserve">  21/5</t>
  </si>
  <si>
    <t xml:space="preserve">  11/5</t>
  </si>
  <si>
    <t xml:space="preserve">  12/6</t>
  </si>
  <si>
    <t xml:space="preserve">  10/4</t>
  </si>
  <si>
    <t xml:space="preserve"> 5.51,2</t>
  </si>
  <si>
    <t xml:space="preserve"> 4.52,1</t>
  </si>
  <si>
    <t xml:space="preserve"> 5.32,3</t>
  </si>
  <si>
    <t xml:space="preserve"> 4.46,6</t>
  </si>
  <si>
    <t xml:space="preserve">   9/1</t>
  </si>
  <si>
    <t xml:space="preserve"> 5.49,2</t>
  </si>
  <si>
    <t xml:space="preserve"> 4.55,9</t>
  </si>
  <si>
    <t xml:space="preserve"> 5.34,3</t>
  </si>
  <si>
    <t xml:space="preserve"> 4.47,6</t>
  </si>
  <si>
    <t xml:space="preserve">  13/7</t>
  </si>
  <si>
    <t xml:space="preserve"> 5.42,4</t>
  </si>
  <si>
    <t xml:space="preserve"> 4.56,3</t>
  </si>
  <si>
    <t xml:space="preserve"> 5.40,0</t>
  </si>
  <si>
    <t xml:space="preserve"> 4.52,4</t>
  </si>
  <si>
    <t xml:space="preserve">  14/2</t>
  </si>
  <si>
    <t xml:space="preserve"> 15/1</t>
  </si>
  <si>
    <t xml:space="preserve"> 16/2</t>
  </si>
  <si>
    <t xml:space="preserve"> 5.47,2</t>
  </si>
  <si>
    <t xml:space="preserve"> 5.36,8</t>
  </si>
  <si>
    <t xml:space="preserve"> 4.58,5</t>
  </si>
  <si>
    <t xml:space="preserve">  22/2</t>
  </si>
  <si>
    <t xml:space="preserve">  21/2</t>
  </si>
  <si>
    <t xml:space="preserve"> 17/3</t>
  </si>
  <si>
    <t xml:space="preserve"> 5.07,2</t>
  </si>
  <si>
    <t xml:space="preserve"> 5.35,1</t>
  </si>
  <si>
    <t xml:space="preserve"> 4.49,2</t>
  </si>
  <si>
    <t xml:space="preserve">  19/3</t>
  </si>
  <si>
    <t xml:space="preserve">  20/4</t>
  </si>
  <si>
    <t xml:space="preserve"> 0.10</t>
  </si>
  <si>
    <t xml:space="preserve">  23/2</t>
  </si>
  <si>
    <t xml:space="preserve">  22/1</t>
  </si>
  <si>
    <t xml:space="preserve">  24/3</t>
  </si>
  <si>
    <t xml:space="preserve">  23/4</t>
  </si>
  <si>
    <t xml:space="preserve">  24/4</t>
  </si>
  <si>
    <t xml:space="preserve"> 6.00,3</t>
  </si>
  <si>
    <t xml:space="preserve"> 5.04,4</t>
  </si>
  <si>
    <t xml:space="preserve"> 5.41,7</t>
  </si>
  <si>
    <t xml:space="preserve"> 4.57,6</t>
  </si>
  <si>
    <t xml:space="preserve">  26/8</t>
  </si>
  <si>
    <t xml:space="preserve">  18/8</t>
  </si>
  <si>
    <t xml:space="preserve">  19/8</t>
  </si>
  <si>
    <t xml:space="preserve"> 5.57,1</t>
  </si>
  <si>
    <t xml:space="preserve"> 5.44,2</t>
  </si>
  <si>
    <t xml:space="preserve"> 4.59,9</t>
  </si>
  <si>
    <t xml:space="preserve">  22/3</t>
  </si>
  <si>
    <t xml:space="preserve">  20/1</t>
  </si>
  <si>
    <t xml:space="preserve"> 5.03,7</t>
  </si>
  <si>
    <t xml:space="preserve"> 5.49,0</t>
  </si>
  <si>
    <t xml:space="preserve"> 4.56,9</t>
  </si>
  <si>
    <t xml:space="preserve">  22/4</t>
  </si>
  <si>
    <t xml:space="preserve">  25/4</t>
  </si>
  <si>
    <t xml:space="preserve">  26/1</t>
  </si>
  <si>
    <t xml:space="preserve">  21/1</t>
  </si>
  <si>
    <t xml:space="preserve">  21/3</t>
  </si>
  <si>
    <t xml:space="preserve">  20/2</t>
  </si>
  <si>
    <t xml:space="preserve">  27/3</t>
  </si>
  <si>
    <t xml:space="preserve">  28/3</t>
  </si>
  <si>
    <t xml:space="preserve"> 6.06,9</t>
  </si>
  <si>
    <t xml:space="preserve"> 5.09,5</t>
  </si>
  <si>
    <t xml:space="preserve"> 5.52,0</t>
  </si>
  <si>
    <t xml:space="preserve"> 5.08,0</t>
  </si>
  <si>
    <t xml:space="preserve">  27/5</t>
  </si>
  <si>
    <t xml:space="preserve">  25/5</t>
  </si>
  <si>
    <t xml:space="preserve">  26/5</t>
  </si>
  <si>
    <t xml:space="preserve"> 6.08,7</t>
  </si>
  <si>
    <t xml:space="preserve"> 5.20,5</t>
  </si>
  <si>
    <t xml:space="preserve">  28/9</t>
  </si>
  <si>
    <t xml:space="preserve">  26/9</t>
  </si>
  <si>
    <t xml:space="preserve"> 6.09,0</t>
  </si>
  <si>
    <t xml:space="preserve"> 5.22,2</t>
  </si>
  <si>
    <t xml:space="preserve"> 6.00,5</t>
  </si>
  <si>
    <t xml:space="preserve"> 5.19,0</t>
  </si>
  <si>
    <t xml:space="preserve">  29/2</t>
  </si>
  <si>
    <t xml:space="preserve">  30/3</t>
  </si>
  <si>
    <t xml:space="preserve">  31/4</t>
  </si>
  <si>
    <t xml:space="preserve"> 6.10,0</t>
  </si>
  <si>
    <t xml:space="preserve"> 5.19,9</t>
  </si>
  <si>
    <t xml:space="preserve"> 6.03,4</t>
  </si>
  <si>
    <t xml:space="preserve"> 5.22,7</t>
  </si>
  <si>
    <t xml:space="preserve">  29/4</t>
  </si>
  <si>
    <t xml:space="preserve">  33/4</t>
  </si>
  <si>
    <t xml:space="preserve">  32/5</t>
  </si>
  <si>
    <t xml:space="preserve"> 5.16,9</t>
  </si>
  <si>
    <t xml:space="preserve"> 5.17,9</t>
  </si>
  <si>
    <t xml:space="preserve">  28/2</t>
  </si>
  <si>
    <t xml:space="preserve"> 6.57,4</t>
  </si>
  <si>
    <t xml:space="preserve"> 5.48,6</t>
  </si>
  <si>
    <t xml:space="preserve"> 6.34,8</t>
  </si>
  <si>
    <t xml:space="preserve"> 5.35,2</t>
  </si>
  <si>
    <t xml:space="preserve"> 7.16,1</t>
  </si>
  <si>
    <t xml:space="preserve"> 6.22,3</t>
  </si>
  <si>
    <t xml:space="preserve"> 7.20,1</t>
  </si>
  <si>
    <t xml:space="preserve"> 6.19,6</t>
  </si>
  <si>
    <t xml:space="preserve">  36/5</t>
  </si>
  <si>
    <t xml:space="preserve">  15</t>
  </si>
  <si>
    <t>SS1S</t>
  </si>
  <si>
    <t xml:space="preserve">  23</t>
  </si>
  <si>
    <t xml:space="preserve">  27</t>
  </si>
  <si>
    <t>SS4</t>
  </si>
  <si>
    <t>False start</t>
  </si>
  <si>
    <t>0.10</t>
  </si>
  <si>
    <t>SS1</t>
  </si>
  <si>
    <t>TECHNICAL</t>
  </si>
  <si>
    <t xml:space="preserve">  53</t>
  </si>
  <si>
    <t>OFF</t>
  </si>
  <si>
    <t xml:space="preserve">  55</t>
  </si>
  <si>
    <t xml:space="preserve">  27/1</t>
  </si>
  <si>
    <t xml:space="preserve"> 6.04,8</t>
  </si>
  <si>
    <t xml:space="preserve"> 5.10,3</t>
  </si>
  <si>
    <t xml:space="preserve"> 5.55,8</t>
  </si>
  <si>
    <t xml:space="preserve"> 5.02,8</t>
  </si>
  <si>
    <t xml:space="preserve">  26/6</t>
  </si>
  <si>
    <t xml:space="preserve">  30/7</t>
  </si>
  <si>
    <t xml:space="preserve">  27/6</t>
  </si>
  <si>
    <t xml:space="preserve"> 6.06,0</t>
  </si>
  <si>
    <t xml:space="preserve"> 5.17,3</t>
  </si>
  <si>
    <t xml:space="preserve"> 5.55,0</t>
  </si>
  <si>
    <t xml:space="preserve"> 5.10,1</t>
  </si>
  <si>
    <t xml:space="preserve">  29/6</t>
  </si>
  <si>
    <t xml:space="preserve">  29/7</t>
  </si>
  <si>
    <t xml:space="preserve">  32/9</t>
  </si>
  <si>
    <t xml:space="preserve">  33/3</t>
  </si>
  <si>
    <t xml:space="preserve">  32/3</t>
  </si>
  <si>
    <t xml:space="preserve">  34/4</t>
  </si>
  <si>
    <t xml:space="preserve">  37/4</t>
  </si>
  <si>
    <t xml:space="preserve">  31/2</t>
  </si>
  <si>
    <t xml:space="preserve">  40/7</t>
  </si>
  <si>
    <t xml:space="preserve"> 6.01,2</t>
  </si>
  <si>
    <t xml:space="preserve"> 5.37,0</t>
  </si>
  <si>
    <t xml:space="preserve"> 6.06,7</t>
  </si>
  <si>
    <t xml:space="preserve"> 5.22,3</t>
  </si>
  <si>
    <t xml:space="preserve">  27/4</t>
  </si>
  <si>
    <t xml:space="preserve">  42/7</t>
  </si>
  <si>
    <t xml:space="preserve">  35/5</t>
  </si>
  <si>
    <t xml:space="preserve">  39/6</t>
  </si>
  <si>
    <t xml:space="preserve"> 6.11,0</t>
  </si>
  <si>
    <t xml:space="preserve"> 5.27,4</t>
  </si>
  <si>
    <t xml:space="preserve"> 6.11,6</t>
  </si>
  <si>
    <t xml:space="preserve"> 5.18,7</t>
  </si>
  <si>
    <t xml:space="preserve">  35/6</t>
  </si>
  <si>
    <t xml:space="preserve">  38/7</t>
  </si>
  <si>
    <t xml:space="preserve">  38/5</t>
  </si>
  <si>
    <t xml:space="preserve">  37/5</t>
  </si>
  <si>
    <t xml:space="preserve">  44/7</t>
  </si>
  <si>
    <t xml:space="preserve"> 6.20,2</t>
  </si>
  <si>
    <t xml:space="preserve"> 5.25,5</t>
  </si>
  <si>
    <t xml:space="preserve"> 6.12,5</t>
  </si>
  <si>
    <t xml:space="preserve"> 5.21,3</t>
  </si>
  <si>
    <t xml:space="preserve">  38/8</t>
  </si>
  <si>
    <t xml:space="preserve">  34/8</t>
  </si>
  <si>
    <t xml:space="preserve">  39/8</t>
  </si>
  <si>
    <t xml:space="preserve"> 6.21,1</t>
  </si>
  <si>
    <t xml:space="preserve"> 5.29,5</t>
  </si>
  <si>
    <t xml:space="preserve"> 6.09,4</t>
  </si>
  <si>
    <t xml:space="preserve"> 5.21,2</t>
  </si>
  <si>
    <t xml:space="preserve">  39/7</t>
  </si>
  <si>
    <t xml:space="preserve">  36/6</t>
  </si>
  <si>
    <t xml:space="preserve"> 6.23,1</t>
  </si>
  <si>
    <t xml:space="preserve"> 5.35,5</t>
  </si>
  <si>
    <t xml:space="preserve"> 6.09,9</t>
  </si>
  <si>
    <t xml:space="preserve">  40/6</t>
  </si>
  <si>
    <t xml:space="preserve"> 6.23,3</t>
  </si>
  <si>
    <t xml:space="preserve"> 5.35,7</t>
  </si>
  <si>
    <t xml:space="preserve"> 6.14,3</t>
  </si>
  <si>
    <t xml:space="preserve"> 5.34,1</t>
  </si>
  <si>
    <t xml:space="preserve">  41/7</t>
  </si>
  <si>
    <t xml:space="preserve">  41/6</t>
  </si>
  <si>
    <t xml:space="preserve">  43/7</t>
  </si>
  <si>
    <t xml:space="preserve"> 6.39,8</t>
  </si>
  <si>
    <t xml:space="preserve"> 5.35,0</t>
  </si>
  <si>
    <t xml:space="preserve"> 6.14,4</t>
  </si>
  <si>
    <t xml:space="preserve"> 5.21,9</t>
  </si>
  <si>
    <t xml:space="preserve">  47/10</t>
  </si>
  <si>
    <t xml:space="preserve">  39/9</t>
  </si>
  <si>
    <t xml:space="preserve">  42/9</t>
  </si>
  <si>
    <t xml:space="preserve"> 6.34,4</t>
  </si>
  <si>
    <t xml:space="preserve"> 5.50,0</t>
  </si>
  <si>
    <t xml:space="preserve"> 6.13,3</t>
  </si>
  <si>
    <t xml:space="preserve"> 5.29,6</t>
  </si>
  <si>
    <t xml:space="preserve">  44/9</t>
  </si>
  <si>
    <t xml:space="preserve">  47/8</t>
  </si>
  <si>
    <t xml:space="preserve">  40/8</t>
  </si>
  <si>
    <t xml:space="preserve">  41/8</t>
  </si>
  <si>
    <t xml:space="preserve"> 44/8</t>
  </si>
  <si>
    <t xml:space="preserve"> 6.28,2</t>
  </si>
  <si>
    <t xml:space="preserve"> 5.46,7</t>
  </si>
  <si>
    <t xml:space="preserve"> 6.25,8</t>
  </si>
  <si>
    <t xml:space="preserve"> 5.40,3</t>
  </si>
  <si>
    <t xml:space="preserve">  43/8</t>
  </si>
  <si>
    <t xml:space="preserve">  44/8</t>
  </si>
  <si>
    <t xml:space="preserve">  45/8</t>
  </si>
  <si>
    <t xml:space="preserve"> 6.24,4</t>
  </si>
  <si>
    <t xml:space="preserve"> 6.00,2</t>
  </si>
  <si>
    <t xml:space="preserve"> 6.19,9</t>
  </si>
  <si>
    <t xml:space="preserve">  49/9</t>
  </si>
  <si>
    <t xml:space="preserve">  43/9</t>
  </si>
  <si>
    <t xml:space="preserve"> 6.39,7</t>
  </si>
  <si>
    <t xml:space="preserve"> 5.46,3</t>
  </si>
  <si>
    <t xml:space="preserve"> 5.39,1</t>
  </si>
  <si>
    <t xml:space="preserve">  43/10</t>
  </si>
  <si>
    <t xml:space="preserve">  45/10</t>
  </si>
  <si>
    <t xml:space="preserve">  46/10</t>
  </si>
  <si>
    <t xml:space="preserve"> 6.37,8</t>
  </si>
  <si>
    <t xml:space="preserve"> 5.48,9</t>
  </si>
  <si>
    <t xml:space="preserve"> 6.36,7</t>
  </si>
  <si>
    <t xml:space="preserve"> 5.44,5</t>
  </si>
  <si>
    <t xml:space="preserve">  46/1</t>
  </si>
  <si>
    <t xml:space="preserve">  49/2</t>
  </si>
  <si>
    <t xml:space="preserve"> 6.47,3</t>
  </si>
  <si>
    <t xml:space="preserve"> 5.51,0</t>
  </si>
  <si>
    <t xml:space="preserve"> 6.37,4</t>
  </si>
  <si>
    <t xml:space="preserve"> 5.52,4</t>
  </si>
  <si>
    <t xml:space="preserve">  48/2</t>
  </si>
  <si>
    <t xml:space="preserve">  50/3</t>
  </si>
  <si>
    <t xml:space="preserve"> 6.42,7</t>
  </si>
  <si>
    <t xml:space="preserve"> 6.06,6</t>
  </si>
  <si>
    <t xml:space="preserve"> 6.36,6</t>
  </si>
  <si>
    <t xml:space="preserve"> 5.50,1</t>
  </si>
  <si>
    <t xml:space="preserve">  53/6</t>
  </si>
  <si>
    <t xml:space="preserve"> 6.47,1</t>
  </si>
  <si>
    <t xml:space="preserve"> 6.02,3</t>
  </si>
  <si>
    <t xml:space="preserve"> 6.43,8</t>
  </si>
  <si>
    <t xml:space="preserve"> 5.56,3</t>
  </si>
  <si>
    <t xml:space="preserve">  51/4</t>
  </si>
  <si>
    <t xml:space="preserve"> 7.02,8</t>
  </si>
  <si>
    <t xml:space="preserve">  57/9</t>
  </si>
  <si>
    <t xml:space="preserve">  52/5</t>
  </si>
  <si>
    <t xml:space="preserve"> 6.57,3</t>
  </si>
  <si>
    <t xml:space="preserve"> 6.06,2</t>
  </si>
  <si>
    <t xml:space="preserve"> 6.50,5</t>
  </si>
  <si>
    <t xml:space="preserve">  53/5</t>
  </si>
  <si>
    <t xml:space="preserve">  55/8</t>
  </si>
  <si>
    <t xml:space="preserve"> 7.05,1</t>
  </si>
  <si>
    <t xml:space="preserve"> 6.08,9</t>
  </si>
  <si>
    <t xml:space="preserve"> 6.52,0</t>
  </si>
  <si>
    <t xml:space="preserve"> 6.03,3</t>
  </si>
  <si>
    <t xml:space="preserve">  54/7</t>
  </si>
  <si>
    <t xml:space="preserve">  54/6</t>
  </si>
  <si>
    <t xml:space="preserve"> 7.22,7</t>
  </si>
  <si>
    <t xml:space="preserve"> 6.11,9</t>
  </si>
  <si>
    <t xml:space="preserve"> 6.45,8</t>
  </si>
  <si>
    <t xml:space="preserve"> 6.22,0</t>
  </si>
  <si>
    <t xml:space="preserve">  56/10</t>
  </si>
  <si>
    <t xml:space="preserve"> 7.04,4</t>
  </si>
  <si>
    <t xml:space="preserve"> 6.11,8</t>
  </si>
  <si>
    <t xml:space="preserve"> 7.38,2</t>
  </si>
  <si>
    <t xml:space="preserve">  57/11</t>
  </si>
  <si>
    <t xml:space="preserve">  58/11</t>
  </si>
  <si>
    <t xml:space="preserve"> 7.10,1</t>
  </si>
  <si>
    <t xml:space="preserve"> 8.53,0</t>
  </si>
  <si>
    <t xml:space="preserve"> 6.54,6</t>
  </si>
  <si>
    <t xml:space="preserve"> 6.00,8</t>
  </si>
  <si>
    <t xml:space="preserve">  60/10</t>
  </si>
  <si>
    <t xml:space="preserve">  56/8</t>
  </si>
  <si>
    <t xml:space="preserve">  59/5</t>
  </si>
  <si>
    <t xml:space="preserve">  60/5</t>
  </si>
  <si>
    <t>17.14,4</t>
  </si>
  <si>
    <t xml:space="preserve"> 6.16,5</t>
  </si>
  <si>
    <t xml:space="preserve"> 6.54,3</t>
  </si>
  <si>
    <t xml:space="preserve">  55/7</t>
  </si>
  <si>
    <t>ELECTRICAL</t>
  </si>
  <si>
    <t xml:space="preserve">  45/7</t>
  </si>
  <si>
    <t xml:space="preserve">  37/7</t>
  </si>
  <si>
    <t xml:space="preserve">  37/6</t>
  </si>
  <si>
    <t xml:space="preserve">  43/6</t>
  </si>
  <si>
    <t xml:space="preserve">  48/10</t>
  </si>
  <si>
    <t xml:space="preserve">  41/9</t>
  </si>
  <si>
    <t xml:space="preserve">  46/8</t>
  </si>
  <si>
    <t xml:space="preserve">  48/8</t>
  </si>
  <si>
    <t xml:space="preserve">  47/9</t>
  </si>
  <si>
    <t xml:space="preserve">  50/2</t>
  </si>
  <si>
    <t xml:space="preserve">  49/1</t>
  </si>
  <si>
    <t xml:space="preserve">  54/10</t>
  </si>
  <si>
    <t xml:space="preserve">  51/3</t>
  </si>
  <si>
    <t xml:space="preserve">  52/4</t>
  </si>
  <si>
    <t xml:space="preserve">  58/9</t>
  </si>
  <si>
    <t xml:space="preserve">  54/5</t>
  </si>
  <si>
    <t xml:space="preserve">  55/6</t>
  </si>
  <si>
    <t xml:space="preserve">  59/11</t>
  </si>
  <si>
    <t xml:space="preserve">  53/11</t>
  </si>
  <si>
    <t xml:space="preserve"> 6.12,9</t>
  </si>
  <si>
    <t xml:space="preserve"> 9.30,7</t>
  </si>
  <si>
    <t xml:space="preserve"> 6.05,2</t>
  </si>
  <si>
    <t>ENGINE</t>
  </si>
  <si>
    <t xml:space="preserve">  61/11</t>
  </si>
  <si>
    <t xml:space="preserve">  57/8</t>
  </si>
  <si>
    <t xml:space="preserve">  61/5</t>
  </si>
  <si>
    <t xml:space="preserve">  61/10</t>
  </si>
  <si>
    <t xml:space="preserve">  56/7</t>
  </si>
  <si>
    <t xml:space="preserve">  25</t>
  </si>
  <si>
    <t>SS4F</t>
  </si>
  <si>
    <t xml:space="preserve">  58</t>
  </si>
  <si>
    <t xml:space="preserve">  67</t>
  </si>
  <si>
    <t>SS4S</t>
  </si>
  <si>
    <t>SS2</t>
  </si>
  <si>
    <t>Kaldanōlva1</t>
  </si>
  <si>
    <t xml:space="preserve"> 113.32 km/h</t>
  </si>
  <si>
    <t xml:space="preserve"> 113.39 km/h</t>
  </si>
  <si>
    <t xml:space="preserve"> 102.63 km/h</t>
  </si>
  <si>
    <t xml:space="preserve"> 110.57 km/h</t>
  </si>
  <si>
    <t xml:space="preserve"> 103.98 km/h</t>
  </si>
  <si>
    <t xml:space="preserve"> 102.08 km/h</t>
  </si>
  <si>
    <t xml:space="preserve"> 101.99 km/h</t>
  </si>
  <si>
    <t xml:space="preserve">  89.50 km/h</t>
  </si>
  <si>
    <t xml:space="preserve"> 9.89 km</t>
  </si>
  <si>
    <t xml:space="preserve">  1 Gross/Mōlder</t>
  </si>
  <si>
    <t xml:space="preserve">  4 Torn/Pannas</t>
  </si>
  <si>
    <t xml:space="preserve"> 19 Kasari/Raidma</t>
  </si>
  <si>
    <t xml:space="preserve">  7 Kōrge/Vaasa</t>
  </si>
  <si>
    <t xml:space="preserve"> 29 Aru/Kullamäe</t>
  </si>
  <si>
    <t xml:space="preserve"> 21 Orgus/Mitendorf</t>
  </si>
  <si>
    <t xml:space="preserve"> 20 Enok/Rohtmets</t>
  </si>
  <si>
    <t xml:space="preserve"> 60 Silt/Loel</t>
  </si>
  <si>
    <t>Pärna1</t>
  </si>
  <si>
    <t xml:space="preserve"> 124.56 km/h</t>
  </si>
  <si>
    <t xml:space="preserve"> 126.99 km/h</t>
  </si>
  <si>
    <t xml:space="preserve"> 115.65 km/h</t>
  </si>
  <si>
    <t xml:space="preserve"> 126.35 km/h</t>
  </si>
  <si>
    <t xml:space="preserve"> 120.16 km/h</t>
  </si>
  <si>
    <t xml:space="preserve"> 112.25 km/h</t>
  </si>
  <si>
    <t xml:space="preserve"> 100.60 km/h</t>
  </si>
  <si>
    <t xml:space="preserve"> 9.75 km</t>
  </si>
  <si>
    <t xml:space="preserve">  2 Jeets/Taniel</t>
  </si>
  <si>
    <t xml:space="preserve"> 17 Sei/Kasesalu</t>
  </si>
  <si>
    <t xml:space="preserve"> 33 Niinemets/Allika</t>
  </si>
  <si>
    <t xml:space="preserve"> 34 Sultanjants/Oja</t>
  </si>
  <si>
    <t>SS3</t>
  </si>
  <si>
    <t>Kaldanōlva2</t>
  </si>
  <si>
    <t xml:space="preserve"> 117.82 km/h</t>
  </si>
  <si>
    <t xml:space="preserve"> 116.73 km/h</t>
  </si>
  <si>
    <t xml:space="preserve"> 105.27 km/h</t>
  </si>
  <si>
    <t xml:space="preserve"> 113.53 km/h</t>
  </si>
  <si>
    <t xml:space="preserve"> 107.14 km/h</t>
  </si>
  <si>
    <t xml:space="preserve"> 103.44 km/h</t>
  </si>
  <si>
    <t xml:space="preserve"> 103.41 km/h</t>
  </si>
  <si>
    <t xml:space="preserve">  89.77 km/h</t>
  </si>
  <si>
    <t xml:space="preserve"> 61 Tuberik/Heina</t>
  </si>
  <si>
    <t>Pärna2</t>
  </si>
  <si>
    <t xml:space="preserve"> 132.00 km/h</t>
  </si>
  <si>
    <t xml:space="preserve"> 130.58 km/h</t>
  </si>
  <si>
    <t xml:space="preserve"> 118.18 km/h</t>
  </si>
  <si>
    <t xml:space="preserve"> 130.10 km/h</t>
  </si>
  <si>
    <t xml:space="preserve"> 122.47 km/h</t>
  </si>
  <si>
    <t xml:space="preserve"> 117.31 km/h</t>
  </si>
  <si>
    <t xml:space="preserve"> 115.50 km/h</t>
  </si>
  <si>
    <t xml:space="preserve"> 101.89 km/h</t>
  </si>
  <si>
    <t>SS5</t>
  </si>
  <si>
    <t>Vinni1</t>
  </si>
  <si>
    <t>14.80 km</t>
  </si>
  <si>
    <t>SS6</t>
  </si>
  <si>
    <t>Nurkse1</t>
  </si>
  <si>
    <t>14.19 km</t>
  </si>
  <si>
    <t>SS7</t>
  </si>
  <si>
    <t>Vinni2</t>
  </si>
  <si>
    <t>SS8</t>
  </si>
  <si>
    <t>Nurkse2</t>
  </si>
  <si>
    <t>Total 97.26 km</t>
  </si>
  <si>
    <t xml:space="preserve">  18/7</t>
  </si>
  <si>
    <t xml:space="preserve"> 5.43,3</t>
  </si>
  <si>
    <t xml:space="preserve">  29/5</t>
  </si>
  <si>
    <t xml:space="preserve">  31/7</t>
  </si>
  <si>
    <t xml:space="preserve">  30/6</t>
  </si>
  <si>
    <t xml:space="preserve"> 6.04,0</t>
  </si>
  <si>
    <t xml:space="preserve"> 36/6</t>
  </si>
  <si>
    <t>10.45,9</t>
  </si>
  <si>
    <t xml:space="preserve"> 6.49,7</t>
  </si>
  <si>
    <t>10.48,5</t>
  </si>
  <si>
    <t xml:space="preserve"> 7.08,1</t>
  </si>
  <si>
    <t>10.57,7</t>
  </si>
  <si>
    <t xml:space="preserve"> 7.12,1</t>
  </si>
  <si>
    <t>11.07,2</t>
  </si>
  <si>
    <t xml:space="preserve"> 7.13,5</t>
  </si>
  <si>
    <t>11.23,8</t>
  </si>
  <si>
    <t xml:space="preserve"> 7.34,4</t>
  </si>
  <si>
    <t>25.10,2</t>
  </si>
  <si>
    <t xml:space="preserve">   4/2</t>
  </si>
  <si>
    <t>11.11,5</t>
  </si>
  <si>
    <t xml:space="preserve"> 7.10,2</t>
  </si>
  <si>
    <t xml:space="preserve">   3/1</t>
  </si>
  <si>
    <t>11.17,2</t>
  </si>
  <si>
    <t xml:space="preserve"> 7.23,9</t>
  </si>
  <si>
    <t>11.27,8</t>
  </si>
  <si>
    <t xml:space="preserve"> 7.30,7</t>
  </si>
  <si>
    <t>11.27,7</t>
  </si>
  <si>
    <t xml:space="preserve"> 7.27,4</t>
  </si>
  <si>
    <t>11.55,4</t>
  </si>
  <si>
    <t xml:space="preserve"> 7.58,9</t>
  </si>
  <si>
    <t xml:space="preserve">  11/2</t>
  </si>
  <si>
    <t>12.02,4</t>
  </si>
  <si>
    <t xml:space="preserve">  11/1</t>
  </si>
  <si>
    <t>12.22,3</t>
  </si>
  <si>
    <t xml:space="preserve">  10/1</t>
  </si>
  <si>
    <t>11.53,3</t>
  </si>
  <si>
    <t>15.41,4</t>
  </si>
  <si>
    <t>15.13,3</t>
  </si>
  <si>
    <t>10.35,8</t>
  </si>
  <si>
    <t>11.48,1</t>
  </si>
  <si>
    <t xml:space="preserve"> 7.40,2</t>
  </si>
  <si>
    <t xml:space="preserve"> 11/2</t>
  </si>
  <si>
    <t>12.01,7</t>
  </si>
  <si>
    <t xml:space="preserve"> 7.44,8</t>
  </si>
  <si>
    <t xml:space="preserve">  16/3</t>
  </si>
  <si>
    <t xml:space="preserve">  12/3</t>
  </si>
  <si>
    <t>11.57,0</t>
  </si>
  <si>
    <t xml:space="preserve"> 7.35,8</t>
  </si>
  <si>
    <t>11.45,8</t>
  </si>
  <si>
    <t xml:space="preserve"> 7.54,8</t>
  </si>
  <si>
    <t xml:space="preserve">  10/2</t>
  </si>
  <si>
    <t xml:space="preserve">  17/2</t>
  </si>
  <si>
    <t>11.56,4</t>
  </si>
  <si>
    <t xml:space="preserve"> 7.55,2</t>
  </si>
  <si>
    <t>12.11,0</t>
  </si>
  <si>
    <t xml:space="preserve"> 8.07,8</t>
  </si>
  <si>
    <t xml:space="preserve">  20/6</t>
  </si>
  <si>
    <t>12.02,0</t>
  </si>
  <si>
    <t xml:space="preserve"> 7.53,3</t>
  </si>
  <si>
    <t xml:space="preserve">  18/1</t>
  </si>
  <si>
    <t>12.17,7</t>
  </si>
  <si>
    <t xml:space="preserve"> 8.00,4</t>
  </si>
  <si>
    <t xml:space="preserve">  21/4</t>
  </si>
  <si>
    <t xml:space="preserve">  23/3</t>
  </si>
  <si>
    <t>12.31,6</t>
  </si>
  <si>
    <t xml:space="preserve"> 8.09,1</t>
  </si>
  <si>
    <t>12.20,3</t>
  </si>
  <si>
    <t xml:space="preserve"> 7.59,4</t>
  </si>
  <si>
    <t xml:space="preserve">  22/7</t>
  </si>
  <si>
    <t xml:space="preserve">  19/5</t>
  </si>
  <si>
    <t>12.34,0</t>
  </si>
  <si>
    <t xml:space="preserve"> 8.16,2</t>
  </si>
  <si>
    <t>12.29,7</t>
  </si>
  <si>
    <t xml:space="preserve"> 8.10,1</t>
  </si>
  <si>
    <t xml:space="preserve">  26/4</t>
  </si>
  <si>
    <t>12.27,7</t>
  </si>
  <si>
    <t xml:space="preserve"> 8.15,3</t>
  </si>
  <si>
    <t xml:space="preserve"> 26/4</t>
  </si>
  <si>
    <t>12.26,7</t>
  </si>
  <si>
    <t xml:space="preserve"> 8.16,6</t>
  </si>
  <si>
    <t>12.10,2</t>
  </si>
  <si>
    <t>10.05,2</t>
  </si>
  <si>
    <t xml:space="preserve"> 28/5</t>
  </si>
  <si>
    <t>12.50,1</t>
  </si>
  <si>
    <t xml:space="preserve"> 8.29,6</t>
  </si>
  <si>
    <t>12.57,4</t>
  </si>
  <si>
    <t xml:space="preserve"> 8.48,3</t>
  </si>
  <si>
    <t xml:space="preserve">  30/8</t>
  </si>
  <si>
    <t xml:space="preserve">  10</t>
  </si>
  <si>
    <t>SS5F</t>
  </si>
  <si>
    <t xml:space="preserve">  23/6</t>
  </si>
  <si>
    <t>12.25,9</t>
  </si>
  <si>
    <t xml:space="preserve"> 8.06,7</t>
  </si>
  <si>
    <t xml:space="preserve">  22/6</t>
  </si>
  <si>
    <t xml:space="preserve">  24/7</t>
  </si>
  <si>
    <t xml:space="preserve"> 24/3</t>
  </si>
  <si>
    <t xml:space="preserve">  31/5</t>
  </si>
  <si>
    <t xml:space="preserve"> 25/7</t>
  </si>
  <si>
    <t>12.35,9</t>
  </si>
  <si>
    <t xml:space="preserve"> 8.02,4</t>
  </si>
  <si>
    <t xml:space="preserve">  32/7</t>
  </si>
  <si>
    <t xml:space="preserve">  25/2</t>
  </si>
  <si>
    <t xml:space="preserve">  26/3</t>
  </si>
  <si>
    <t xml:space="preserve">  26/2</t>
  </si>
  <si>
    <t xml:space="preserve">  28/4</t>
  </si>
  <si>
    <t>12.24,4</t>
  </si>
  <si>
    <t xml:space="preserve"> 8.20,2</t>
  </si>
  <si>
    <t>12.37,4</t>
  </si>
  <si>
    <t xml:space="preserve"> 8.25,2</t>
  </si>
  <si>
    <t xml:space="preserve">  33/6</t>
  </si>
  <si>
    <t xml:space="preserve">  30/5</t>
  </si>
  <si>
    <t>12.41,2</t>
  </si>
  <si>
    <t xml:space="preserve"> 8.28,8</t>
  </si>
  <si>
    <t xml:space="preserve">  34/7</t>
  </si>
  <si>
    <t xml:space="preserve">  31/6</t>
  </si>
  <si>
    <t>13.06,4</t>
  </si>
  <si>
    <t xml:space="preserve"> 8.32,7</t>
  </si>
  <si>
    <t xml:space="preserve">  40/9</t>
  </si>
  <si>
    <t xml:space="preserve">  33/8</t>
  </si>
  <si>
    <t>12.50,5</t>
  </si>
  <si>
    <t xml:space="preserve"> 8.34,5</t>
  </si>
  <si>
    <t>12.29,2</t>
  </si>
  <si>
    <t xml:space="preserve"> 8.34,1</t>
  </si>
  <si>
    <t>12.48,3</t>
  </si>
  <si>
    <t xml:space="preserve"> 8.35,3</t>
  </si>
  <si>
    <t xml:space="preserve">  35/8</t>
  </si>
  <si>
    <t xml:space="preserve">  36/9</t>
  </si>
  <si>
    <t>13.05,6</t>
  </si>
  <si>
    <t xml:space="preserve"> 8.45,3</t>
  </si>
  <si>
    <t>13.21,7</t>
  </si>
  <si>
    <t xml:space="preserve"> 8.46,6</t>
  </si>
  <si>
    <t xml:space="preserve">  38/10</t>
  </si>
  <si>
    <t>14.19,7</t>
  </si>
  <si>
    <t xml:space="preserve"> 9.35,1</t>
  </si>
  <si>
    <t>13.31,3</t>
  </si>
  <si>
    <t xml:space="preserve"> 9.06,4</t>
  </si>
  <si>
    <t xml:space="preserve">  40/1</t>
  </si>
  <si>
    <t xml:space="preserve"> 18/4</t>
  </si>
  <si>
    <t xml:space="preserve"> 20/5</t>
  </si>
  <si>
    <t xml:space="preserve"> 21/6</t>
  </si>
  <si>
    <t xml:space="preserve"> 27/4</t>
  </si>
  <si>
    <t xml:space="preserve"> 32/6</t>
  </si>
  <si>
    <t>13.14,6</t>
  </si>
  <si>
    <t xml:space="preserve"> 8.58,7</t>
  </si>
  <si>
    <t xml:space="preserve">  42/2</t>
  </si>
  <si>
    <t>13.30,4</t>
  </si>
  <si>
    <t xml:space="preserve"> 9.05,2</t>
  </si>
  <si>
    <t xml:space="preserve">  46/3</t>
  </si>
  <si>
    <t xml:space="preserve">  42/3</t>
  </si>
  <si>
    <t>13.13,4</t>
  </si>
  <si>
    <t xml:space="preserve"> 9.02,2</t>
  </si>
  <si>
    <t xml:space="preserve">  41/1</t>
  </si>
  <si>
    <t xml:space="preserve">  41/2</t>
  </si>
  <si>
    <t>13.55,9</t>
  </si>
  <si>
    <t xml:space="preserve"> 9.13,3</t>
  </si>
  <si>
    <t xml:space="preserve">  51/8</t>
  </si>
  <si>
    <t xml:space="preserve">  44/5</t>
  </si>
  <si>
    <t>13.35,6</t>
  </si>
  <si>
    <t xml:space="preserve"> 9.13,6</t>
  </si>
  <si>
    <t xml:space="preserve">  49/6</t>
  </si>
  <si>
    <t xml:space="preserve">  45/6</t>
  </si>
  <si>
    <t>13.38,6</t>
  </si>
  <si>
    <t xml:space="preserve"> 9.17,0</t>
  </si>
  <si>
    <t xml:space="preserve">  50/7</t>
  </si>
  <si>
    <t xml:space="preserve">  46/7</t>
  </si>
  <si>
    <t>14.07,5</t>
  </si>
  <si>
    <t xml:space="preserve"> 9.40,8</t>
  </si>
  <si>
    <t xml:space="preserve">  52/9</t>
  </si>
  <si>
    <t xml:space="preserve">  53/9</t>
  </si>
  <si>
    <t xml:space="preserve">  47/4</t>
  </si>
  <si>
    <t xml:space="preserve">  43/4</t>
  </si>
  <si>
    <t xml:space="preserve">  54/4</t>
  </si>
  <si>
    <t>13.33,8</t>
  </si>
  <si>
    <t>28.45,0</t>
  </si>
  <si>
    <t xml:space="preserve">  48/5</t>
  </si>
  <si>
    <t>13.18,4</t>
  </si>
  <si>
    <t>AXLE</t>
  </si>
  <si>
    <t>13.15,9</t>
  </si>
  <si>
    <t xml:space="preserve">  55/10</t>
  </si>
  <si>
    <t xml:space="preserve">   9</t>
  </si>
  <si>
    <t>SS5S</t>
  </si>
  <si>
    <t xml:space="preserve">  17</t>
  </si>
  <si>
    <t xml:space="preserve">  31</t>
  </si>
  <si>
    <t>TC6B</t>
  </si>
  <si>
    <t xml:space="preserve">  44</t>
  </si>
  <si>
    <t xml:space="preserve">  47</t>
  </si>
  <si>
    <t>SS6S</t>
  </si>
  <si>
    <t xml:space="preserve">  51</t>
  </si>
  <si>
    <t xml:space="preserve"> 64</t>
  </si>
  <si>
    <t>TC6A</t>
  </si>
  <si>
    <t>1 min. late</t>
  </si>
  <si>
    <t xml:space="preserve">  4/1</t>
  </si>
  <si>
    <t xml:space="preserve">  5/2</t>
  </si>
  <si>
    <t xml:space="preserve">  6/3</t>
  </si>
  <si>
    <t xml:space="preserve">  9/1</t>
  </si>
  <si>
    <t xml:space="preserve"> 10/2</t>
  </si>
  <si>
    <t xml:space="preserve"> 19/5</t>
  </si>
  <si>
    <t xml:space="preserve"> 22/3</t>
  </si>
  <si>
    <t xml:space="preserve"> 29/5</t>
  </si>
  <si>
    <t xml:space="preserve"> 31/6</t>
  </si>
  <si>
    <t xml:space="preserve"> 34/7</t>
  </si>
  <si>
    <t xml:space="preserve"> 45/3</t>
  </si>
  <si>
    <t xml:space="preserve">   3</t>
  </si>
  <si>
    <t>TC6C</t>
  </si>
  <si>
    <t xml:space="preserve">  82.49 km/h</t>
  </si>
  <si>
    <t xml:space="preserve">  82.16 km/h</t>
  </si>
  <si>
    <t xml:space="preserve">  74.70 km/h</t>
  </si>
  <si>
    <t xml:space="preserve">  79.34 km/h</t>
  </si>
  <si>
    <t xml:space="preserve">  75.24 km/h</t>
  </si>
  <si>
    <t xml:space="preserve">  74.37 km/h</t>
  </si>
  <si>
    <t xml:space="preserve">  73.75 km/h</t>
  </si>
  <si>
    <t xml:space="preserve">  67.15 km/h</t>
  </si>
  <si>
    <t xml:space="preserve"> 16 Vaher/Halling</t>
  </si>
  <si>
    <t xml:space="preserve"> 62 Kio/Lohk</t>
  </si>
  <si>
    <t xml:space="preserve"> 124.69 km/h</t>
  </si>
  <si>
    <t xml:space="preserve"> 119.33 km/h</t>
  </si>
  <si>
    <t xml:space="preserve"> 108.27 km/h</t>
  </si>
  <si>
    <t xml:space="preserve"> 118.74 km/h</t>
  </si>
  <si>
    <t xml:space="preserve"> 112.08 km/h</t>
  </si>
  <si>
    <t xml:space="preserve"> 107.93 km/h</t>
  </si>
  <si>
    <t xml:space="preserve"> 106.67 km/h</t>
  </si>
  <si>
    <t xml:space="preserve">  94.83 km/h</t>
  </si>
  <si>
    <t xml:space="preserve"> 18 Nōgene/Koskinen</t>
  </si>
  <si>
    <t xml:space="preserve"> 28 Vask/Tigas</t>
  </si>
  <si>
    <t xml:space="preserve">  32</t>
  </si>
  <si>
    <t>TURBO</t>
  </si>
  <si>
    <t>SS7F</t>
  </si>
  <si>
    <t xml:space="preserve">  54</t>
  </si>
  <si>
    <t>12.31,3</t>
  </si>
  <si>
    <t xml:space="preserve">  46</t>
  </si>
  <si>
    <t>SS7S</t>
  </si>
  <si>
    <t>10.34,6</t>
  </si>
  <si>
    <t xml:space="preserve"> 6.44,7</t>
  </si>
  <si>
    <t>54.19,0</t>
  </si>
  <si>
    <t>10.34,2</t>
  </si>
  <si>
    <t xml:space="preserve"> 6.56,9</t>
  </si>
  <si>
    <t>54.54,6</t>
  </si>
  <si>
    <t>+ 0.35,6</t>
  </si>
  <si>
    <t>10.43,7</t>
  </si>
  <si>
    <t xml:space="preserve"> 7.02,6</t>
  </si>
  <si>
    <t>55.29,8</t>
  </si>
  <si>
    <t>+ 1.10,8</t>
  </si>
  <si>
    <t>10.57,8</t>
  </si>
  <si>
    <t xml:space="preserve"> 7.04,3</t>
  </si>
  <si>
    <t>56.07,0</t>
  </si>
  <si>
    <t>+ 1.48,0</t>
  </si>
  <si>
    <t>11.11,3</t>
  </si>
  <si>
    <t xml:space="preserve"> 7.19,1</t>
  </si>
  <si>
    <t>57.18,7</t>
  </si>
  <si>
    <t xml:space="preserve">   5/2</t>
  </si>
  <si>
    <t>+ 2.59,7</t>
  </si>
  <si>
    <t>11.01,4</t>
  </si>
  <si>
    <t xml:space="preserve"> 7.24,4</t>
  </si>
  <si>
    <t>57.49,0</t>
  </si>
  <si>
    <t>+ 3.30,0</t>
  </si>
  <si>
    <t>11.12,2</t>
  </si>
  <si>
    <t xml:space="preserve"> 7.24,5</t>
  </si>
  <si>
    <t>58.12,5</t>
  </si>
  <si>
    <t>+ 3.53,5</t>
  </si>
  <si>
    <t>11.22,9</t>
  </si>
  <si>
    <t xml:space="preserve"> 7.22,4</t>
  </si>
  <si>
    <t>58.18,9</t>
  </si>
  <si>
    <t xml:space="preserve">   6/3</t>
  </si>
  <si>
    <t>+ 3.59,9</t>
  </si>
  <si>
    <t>11.42,7</t>
  </si>
  <si>
    <t xml:space="preserve"> 7.50,3</t>
  </si>
  <si>
    <t xml:space="preserve"> 1:00.54,1</t>
  </si>
  <si>
    <t>+ 6.35,1</t>
  </si>
  <si>
    <t>11.50,2</t>
  </si>
  <si>
    <t xml:space="preserve"> 7.51,1</t>
  </si>
  <si>
    <t xml:space="preserve"> 1:01.32,6</t>
  </si>
  <si>
    <t>+ 7.13,6</t>
  </si>
  <si>
    <t>11.55,9</t>
  </si>
  <si>
    <t xml:space="preserve"> 7.43,8</t>
  </si>
  <si>
    <t xml:space="preserve"> 1:01.45,4</t>
  </si>
  <si>
    <t>+ 7.26,4</t>
  </si>
  <si>
    <t>16.25,9</t>
  </si>
  <si>
    <t>10.45,2</t>
  </si>
  <si>
    <t xml:space="preserve"> 1:16.28,8</t>
  </si>
  <si>
    <t>+22.09,8</t>
  </si>
  <si>
    <t>15.06,5</t>
  </si>
  <si>
    <t>10.36,6</t>
  </si>
  <si>
    <t xml:space="preserve"> 1:22.04,5</t>
  </si>
  <si>
    <t>+27.45,5</t>
  </si>
  <si>
    <t xml:space="preserve"> 32</t>
  </si>
  <si>
    <t>5 min. late</t>
  </si>
  <si>
    <t xml:space="preserve"> 0.50</t>
  </si>
  <si>
    <t>11.44,4</t>
  </si>
  <si>
    <t xml:space="preserve"> 7.39,8</t>
  </si>
  <si>
    <t>59.54,7</t>
  </si>
  <si>
    <t>+ 5.35,7</t>
  </si>
  <si>
    <t>11.51,4</t>
  </si>
  <si>
    <t xml:space="preserve"> 7.31,4</t>
  </si>
  <si>
    <t xml:space="preserve"> 1:00.20,4</t>
  </si>
  <si>
    <t>+ 6.01,4</t>
  </si>
  <si>
    <t>11.37,0</t>
  </si>
  <si>
    <t xml:space="preserve"> 7.52,0</t>
  </si>
  <si>
    <t xml:space="preserve"> 1:00.40,4</t>
  </si>
  <si>
    <t xml:space="preserve">   9/2</t>
  </si>
  <si>
    <t>+ 6.21,4</t>
  </si>
  <si>
    <t>11.44,6</t>
  </si>
  <si>
    <t xml:space="preserve"> 1:01.16,1</t>
  </si>
  <si>
    <t>+ 6.57,1</t>
  </si>
  <si>
    <t>11.57,3</t>
  </si>
  <si>
    <t xml:space="preserve"> 7.49,2</t>
  </si>
  <si>
    <t xml:space="preserve"> 1:01.26,5</t>
  </si>
  <si>
    <t>+ 7.07,5</t>
  </si>
  <si>
    <t>11.47,8</t>
  </si>
  <si>
    <t xml:space="preserve"> 9.13,0</t>
  </si>
  <si>
    <t xml:space="preserve"> 1:01.58,4</t>
  </si>
  <si>
    <t>+ 7.39,4</t>
  </si>
  <si>
    <t>12.16,1</t>
  </si>
  <si>
    <t xml:space="preserve"> 7.59,1</t>
  </si>
  <si>
    <t xml:space="preserve"> 1:02.20,0</t>
  </si>
  <si>
    <t>+ 8.01,0</t>
  </si>
  <si>
    <t>12.03,4</t>
  </si>
  <si>
    <t xml:space="preserve"> 8.01,0</t>
  </si>
  <si>
    <t xml:space="preserve"> 1:03.04,8</t>
  </si>
  <si>
    <t xml:space="preserve">  18/5</t>
  </si>
  <si>
    <t>+ 8.45,8</t>
  </si>
  <si>
    <t>12.12,3</t>
  </si>
  <si>
    <t xml:space="preserve"> 8.07,4</t>
  </si>
  <si>
    <t xml:space="preserve"> 1:03.06,0</t>
  </si>
  <si>
    <t>+ 8.47,0</t>
  </si>
  <si>
    <t>12.19,2</t>
  </si>
  <si>
    <t xml:space="preserve"> 8.27,0</t>
  </si>
  <si>
    <t xml:space="preserve"> 1:03.43,3</t>
  </si>
  <si>
    <t>+ 9.24,3</t>
  </si>
  <si>
    <t>12.34,8</t>
  </si>
  <si>
    <t xml:space="preserve"> 8.12,8</t>
  </si>
  <si>
    <t xml:space="preserve"> 1:03.52,1</t>
  </si>
  <si>
    <t>+ 9.33,1</t>
  </si>
  <si>
    <t xml:space="preserve"> 23/2</t>
  </si>
  <si>
    <t>12.07,5</t>
  </si>
  <si>
    <t xml:space="preserve"> 8.05,6</t>
  </si>
  <si>
    <t xml:space="preserve"> 1:03.52,3</t>
  </si>
  <si>
    <t>+ 9.33,3</t>
  </si>
  <si>
    <t xml:space="preserve"> 8.09,5</t>
  </si>
  <si>
    <t xml:space="preserve"> 1:04.02,9</t>
  </si>
  <si>
    <t>+ 9.43,9</t>
  </si>
  <si>
    <t xml:space="preserve"> 8.32,4</t>
  </si>
  <si>
    <t xml:space="preserve"> 1:04.26,4</t>
  </si>
  <si>
    <t>+10.07,4</t>
  </si>
  <si>
    <t>12.28,5</t>
  </si>
  <si>
    <t xml:space="preserve"> 8.30,2</t>
  </si>
  <si>
    <t xml:space="preserve"> 1:04.39,3</t>
  </si>
  <si>
    <t>+10.20,3</t>
  </si>
  <si>
    <t>12.33,0</t>
  </si>
  <si>
    <t xml:space="preserve"> 8.16,9</t>
  </si>
  <si>
    <t xml:space="preserve"> 1:05.18,8</t>
  </si>
  <si>
    <t>+10.59,8</t>
  </si>
  <si>
    <t>12.56,9</t>
  </si>
  <si>
    <t xml:space="preserve"> 8.30,1</t>
  </si>
  <si>
    <t xml:space="preserve"> 1:06.25,6</t>
  </si>
  <si>
    <t>+12.06,6</t>
  </si>
  <si>
    <t xml:space="preserve"> 8.28,7</t>
  </si>
  <si>
    <t xml:space="preserve">  25/6</t>
  </si>
  <si>
    <t xml:space="preserve"> 1:05.56,8</t>
  </si>
  <si>
    <t>+11.37,8</t>
  </si>
  <si>
    <t xml:space="preserve"> 8.14,8</t>
  </si>
  <si>
    <t xml:space="preserve"> 1:04.18,4</t>
  </si>
  <si>
    <t xml:space="preserve">  23/5</t>
  </si>
  <si>
    <t>+ 9.59,4</t>
  </si>
  <si>
    <t xml:space="preserve"> 30/8</t>
  </si>
  <si>
    <t xml:space="preserve">  28/8</t>
  </si>
  <si>
    <t xml:space="preserve"> 8.37,5</t>
  </si>
  <si>
    <t xml:space="preserve"> 1:06.40,2</t>
  </si>
  <si>
    <t xml:space="preserve">  32/6</t>
  </si>
  <si>
    <t>+12.21,2</t>
  </si>
  <si>
    <t xml:space="preserve"> 8.36,4</t>
  </si>
  <si>
    <t xml:space="preserve"> 1:06.43,9</t>
  </si>
  <si>
    <t>+12.24,9</t>
  </si>
  <si>
    <t xml:space="preserve"> 33/9</t>
  </si>
  <si>
    <t xml:space="preserve"> 8.29,3</t>
  </si>
  <si>
    <t xml:space="preserve"> 1:06.50,9</t>
  </si>
  <si>
    <t xml:space="preserve">  27/7</t>
  </si>
  <si>
    <t>+12.31,9</t>
  </si>
  <si>
    <t xml:space="preserve"> 8.49,6</t>
  </si>
  <si>
    <t xml:space="preserve"> 1:07.58,4</t>
  </si>
  <si>
    <t xml:space="preserve">  33/7</t>
  </si>
  <si>
    <t>+13.39,4</t>
  </si>
  <si>
    <t xml:space="preserve"> 35/1</t>
  </si>
  <si>
    <t>13.20,1</t>
  </si>
  <si>
    <t xml:space="preserve"> 8.52,4</t>
  </si>
  <si>
    <t xml:space="preserve"> 1:09.13,7</t>
  </si>
  <si>
    <t xml:space="preserve">  40/3</t>
  </si>
  <si>
    <t xml:space="preserve">  34/1</t>
  </si>
  <si>
    <t>+14.54,7</t>
  </si>
  <si>
    <t>12.55,8</t>
  </si>
  <si>
    <t xml:space="preserve"> 8.58,8</t>
  </si>
  <si>
    <t xml:space="preserve"> 1.30</t>
  </si>
  <si>
    <t xml:space="preserve"> 1:10.06,3</t>
  </si>
  <si>
    <t>+15.47,3</t>
  </si>
  <si>
    <t xml:space="preserve"> 37/2</t>
  </si>
  <si>
    <t>13.16,6</t>
  </si>
  <si>
    <t xml:space="preserve"> 8.56,4</t>
  </si>
  <si>
    <t xml:space="preserve"> 1:10.14,6</t>
  </si>
  <si>
    <t xml:space="preserve">  39/2</t>
  </si>
  <si>
    <t xml:space="preserve">  35/2</t>
  </si>
  <si>
    <t>+15.55,6</t>
  </si>
  <si>
    <t xml:space="preserve"> 38/3</t>
  </si>
  <si>
    <t>13.11,5</t>
  </si>
  <si>
    <t xml:space="preserve"> 9.04,0</t>
  </si>
  <si>
    <t xml:space="preserve"> 1:10.19,1</t>
  </si>
  <si>
    <t xml:space="preserve">  38/1</t>
  </si>
  <si>
    <t xml:space="preserve">  37/3</t>
  </si>
  <si>
    <t>+16.00,1</t>
  </si>
  <si>
    <t xml:space="preserve"> 39/4</t>
  </si>
  <si>
    <t>13.45,2</t>
  </si>
  <si>
    <t xml:space="preserve"> 9.10,7</t>
  </si>
  <si>
    <t xml:space="preserve"> 1:11.34,6</t>
  </si>
  <si>
    <t xml:space="preserve">  39/5</t>
  </si>
  <si>
    <t>+17.15,6</t>
  </si>
  <si>
    <t xml:space="preserve"> 40/5</t>
  </si>
  <si>
    <t>13.32,2</t>
  </si>
  <si>
    <t xml:space="preserve"> 9.15,5</t>
  </si>
  <si>
    <t xml:space="preserve"> 1:11.40,3</t>
  </si>
  <si>
    <t xml:space="preserve">  42/5</t>
  </si>
  <si>
    <t>+17.21,3</t>
  </si>
  <si>
    <t xml:space="preserve"> 41/6</t>
  </si>
  <si>
    <t>13.35,8</t>
  </si>
  <si>
    <t xml:space="preserve"> 9.22,1</t>
  </si>
  <si>
    <t xml:space="preserve"> 1:12.02,8</t>
  </si>
  <si>
    <t>+17.43,8</t>
  </si>
  <si>
    <t xml:space="preserve"> 42/7</t>
  </si>
  <si>
    <t xml:space="preserve"> 9.47,6</t>
  </si>
  <si>
    <t xml:space="preserve"> 1:14.07,4</t>
  </si>
  <si>
    <t>+19.48,4</t>
  </si>
  <si>
    <t xml:space="preserve"> 43/7</t>
  </si>
  <si>
    <t>13.32,0</t>
  </si>
  <si>
    <t xml:space="preserve"> 9.07,2</t>
  </si>
  <si>
    <t xml:space="preserve"> 1:14.15,4</t>
  </si>
  <si>
    <t xml:space="preserve">  41/4</t>
  </si>
  <si>
    <t xml:space="preserve">  38/4</t>
  </si>
  <si>
    <t>+19.56,4</t>
  </si>
  <si>
    <t>13.53,3</t>
  </si>
  <si>
    <t xml:space="preserve"> 9.33,3</t>
  </si>
  <si>
    <t xml:space="preserve"> 1:14.39,5</t>
  </si>
  <si>
    <t>+20.20,5</t>
  </si>
  <si>
    <t xml:space="preserve"> 46/4</t>
  </si>
  <si>
    <t xml:space="preserve"> 47/9</t>
  </si>
  <si>
    <t>21.11,9</t>
  </si>
  <si>
    <t xml:space="preserve"> 9.12,1</t>
  </si>
  <si>
    <t xml:space="preserve"> 1:38.00,9</t>
  </si>
  <si>
    <t xml:space="preserve">  48/9</t>
  </si>
  <si>
    <t>+43.41,9</t>
  </si>
  <si>
    <t xml:space="preserve"> 39</t>
  </si>
  <si>
    <t>TC8A</t>
  </si>
  <si>
    <t>9 min. late</t>
  </si>
  <si>
    <t xml:space="preserve"> 31</t>
  </si>
  <si>
    <t xml:space="preserve"> 68</t>
  </si>
  <si>
    <t xml:space="preserve"> 61</t>
  </si>
  <si>
    <t xml:space="preserve"> 28</t>
  </si>
  <si>
    <t xml:space="preserve"> 30</t>
  </si>
  <si>
    <t xml:space="preserve"> 40</t>
  </si>
  <si>
    <t xml:space="preserve"> 50</t>
  </si>
  <si>
    <t>Started   66 /  Finished   47</t>
  </si>
  <si>
    <t xml:space="preserve">   1</t>
  </si>
  <si>
    <t xml:space="preserve">   4</t>
  </si>
  <si>
    <t xml:space="preserve">   2</t>
  </si>
  <si>
    <t xml:space="preserve">   7</t>
  </si>
  <si>
    <t xml:space="preserve">   8</t>
  </si>
  <si>
    <t xml:space="preserve">   5</t>
  </si>
  <si>
    <t xml:space="preserve">  12</t>
  </si>
  <si>
    <t xml:space="preserve">  11</t>
  </si>
  <si>
    <t xml:space="preserve">  33</t>
  </si>
  <si>
    <t xml:space="preserve">  28</t>
  </si>
  <si>
    <t>Started    2 /  Finished    2</t>
  </si>
  <si>
    <t xml:space="preserve">  38</t>
  </si>
  <si>
    <t>Started    4 /  Finished    3</t>
  </si>
  <si>
    <t>+ 0.35,2</t>
  </si>
  <si>
    <t>+ 2.54,4</t>
  </si>
  <si>
    <t>Started    6 /  Finished    4</t>
  </si>
  <si>
    <t xml:space="preserve">  19</t>
  </si>
  <si>
    <t xml:space="preserve">  18</t>
  </si>
  <si>
    <t>Joosep.Ralf Nōgene</t>
  </si>
  <si>
    <t>+ 0.51,3</t>
  </si>
  <si>
    <t xml:space="preserve">  16</t>
  </si>
  <si>
    <t>+15.34,7</t>
  </si>
  <si>
    <t>Started   11 /  Finished    7</t>
  </si>
  <si>
    <t>+ 1.11,7</t>
  </si>
  <si>
    <t>+ 2.05,5</t>
  </si>
  <si>
    <t>Started   12 /  Finished    9</t>
  </si>
  <si>
    <t>+ 0.25,7</t>
  </si>
  <si>
    <t xml:space="preserve">  29</t>
  </si>
  <si>
    <t>+ 2.03,7</t>
  </si>
  <si>
    <t>Started   13 /  Finished    6</t>
  </si>
  <si>
    <t xml:space="preserve">  21</t>
  </si>
  <si>
    <t xml:space="preserve">  34</t>
  </si>
  <si>
    <t>+ 0.10,4</t>
  </si>
  <si>
    <t xml:space="preserve">  22</t>
  </si>
  <si>
    <t>+ 2.36,0</t>
  </si>
  <si>
    <t>Started    8 /  Finished    7</t>
  </si>
  <si>
    <t xml:space="preserve">  20</t>
  </si>
  <si>
    <t xml:space="preserve">  24</t>
  </si>
  <si>
    <t>+ 2.19,7</t>
  </si>
  <si>
    <t xml:space="preserve">  41</t>
  </si>
  <si>
    <t>+ 2.30,3</t>
  </si>
  <si>
    <t>Started   10 /  Finished    9</t>
  </si>
  <si>
    <t xml:space="preserve">  60</t>
  </si>
  <si>
    <t xml:space="preserve">  61</t>
  </si>
  <si>
    <t>+ 1.00,9</t>
  </si>
  <si>
    <t xml:space="preserve">  62</t>
  </si>
  <si>
    <t>+ 1.05,4</t>
  </si>
  <si>
    <t>Avg.speed of winner  107.44 km/h</t>
  </si>
  <si>
    <t xml:space="preserve">  83.96 km/h</t>
  </si>
  <si>
    <t xml:space="preserve">  84.01 km/h</t>
  </si>
  <si>
    <t xml:space="preserve">  75.82 km/h</t>
  </si>
  <si>
    <t xml:space="preserve">  81.00 km/h</t>
  </si>
  <si>
    <t xml:space="preserve">  75.64 km/h</t>
  </si>
  <si>
    <t xml:space="preserve">  75.62 km/h</t>
  </si>
  <si>
    <t xml:space="preserve">  75.02 km/h</t>
  </si>
  <si>
    <t xml:space="preserve">  67.32 km/h</t>
  </si>
  <si>
    <t xml:space="preserve"> 126.23 km/h</t>
  </si>
  <si>
    <t xml:space="preserve"> 122.53 km/h</t>
  </si>
  <si>
    <t xml:space="preserve"> 110.14 km/h</t>
  </si>
  <si>
    <t xml:space="preserve"> 120.40 km/h</t>
  </si>
  <si>
    <t xml:space="preserve"> 113.17 km/h</t>
  </si>
  <si>
    <t xml:space="preserve"> 108.87 km/h</t>
  </si>
  <si>
    <t xml:space="preserve"> 108.44 km/h</t>
  </si>
  <si>
    <t xml:space="preserve">  95.95 km/h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</si>
</sst>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2" borderId="3" applyNumberFormat="0" applyAlignment="0" applyProtection="0"/>
    <xf numFmtId="0" fontId="11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0" fillId="23" borderId="5" applyNumberFormat="0" applyFont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19" borderId="9" applyNumberFormat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8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20" xfId="0" applyNumberFormat="1" applyFont="1" applyFill="1" applyBorder="1" applyAlignment="1">
      <alignment horizontal="right"/>
    </xf>
    <xf numFmtId="49" fontId="14" fillId="34" borderId="2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indent="1"/>
    </xf>
    <xf numFmtId="49" fontId="16" fillId="34" borderId="18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34" borderId="15" xfId="0" applyFont="1" applyFill="1" applyBorder="1" applyAlignment="1" quotePrefix="1">
      <alignment horizontal="right" vertical="center"/>
    </xf>
    <xf numFmtId="0" fontId="20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25" fillId="4" borderId="19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7" fillId="35" borderId="12" xfId="0" applyFont="1" applyFill="1" applyBorder="1" applyAlignment="1">
      <alignment/>
    </xf>
    <xf numFmtId="0" fontId="27" fillId="35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left"/>
    </xf>
    <xf numFmtId="49" fontId="27" fillId="35" borderId="12" xfId="0" applyNumberFormat="1" applyFont="1" applyFill="1" applyBorder="1" applyAlignment="1">
      <alignment horizontal="left"/>
    </xf>
    <xf numFmtId="0" fontId="29" fillId="34" borderId="11" xfId="0" applyNumberFormat="1" applyFont="1" applyFill="1" applyBorder="1" applyAlignment="1">
      <alignment horizontal="right"/>
    </xf>
    <xf numFmtId="0" fontId="29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4" borderId="11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9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right"/>
    </xf>
    <xf numFmtId="49" fontId="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2" borderId="16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3" fillId="34" borderId="0" xfId="0" applyNumberFormat="1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33" borderId="0" xfId="0" applyNumberFormat="1" applyFont="1" applyFill="1" applyAlignment="1">
      <alignment horizontal="right"/>
    </xf>
    <xf numFmtId="49" fontId="31" fillId="33" borderId="0" xfId="0" applyNumberFormat="1" applyFont="1" applyFill="1" applyAlignment="1">
      <alignment horizontal="center"/>
    </xf>
    <xf numFmtId="49" fontId="31" fillId="33" borderId="0" xfId="0" applyNumberFormat="1" applyFont="1" applyFill="1" applyAlignment="1">
      <alignment/>
    </xf>
    <xf numFmtId="49" fontId="31" fillId="33" borderId="0" xfId="0" applyNumberFormat="1" applyFont="1" applyFill="1" applyAlignment="1">
      <alignment horizontal="left"/>
    </xf>
    <xf numFmtId="49" fontId="33" fillId="33" borderId="0" xfId="0" applyNumberFormat="1" applyFont="1" applyFill="1" applyAlignment="1">
      <alignment horizontal="right"/>
    </xf>
    <xf numFmtId="49" fontId="33" fillId="33" borderId="0" xfId="0" applyNumberFormat="1" applyFont="1" applyFill="1" applyAlignment="1">
      <alignment horizontal="center"/>
    </xf>
    <xf numFmtId="49" fontId="33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4" borderId="0" xfId="0" applyNumberFormat="1" applyFont="1" applyFill="1" applyAlignment="1">
      <alignment horizontal="right"/>
    </xf>
    <xf numFmtId="49" fontId="31" fillId="4" borderId="0" xfId="0" applyNumberFormat="1" applyFont="1" applyFill="1" applyAlignment="1">
      <alignment horizontal="center"/>
    </xf>
    <xf numFmtId="49" fontId="31" fillId="4" borderId="0" xfId="0" applyNumberFormat="1" applyFont="1" applyFill="1" applyAlignment="1">
      <alignment/>
    </xf>
    <xf numFmtId="49" fontId="31" fillId="4" borderId="0" xfId="0" applyNumberFormat="1" applyFont="1" applyFill="1" applyAlignment="1">
      <alignment horizontal="left"/>
    </xf>
    <xf numFmtId="49" fontId="33" fillId="4" borderId="0" xfId="0" applyNumberFormat="1" applyFont="1" applyFill="1" applyAlignment="1">
      <alignment horizontal="right"/>
    </xf>
    <xf numFmtId="49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 applyAlignment="1">
      <alignment/>
    </xf>
    <xf numFmtId="49" fontId="33" fillId="4" borderId="0" xfId="0" applyNumberFormat="1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16" fillId="34" borderId="0" xfId="0" applyFont="1" applyFill="1" applyAlignment="1">
      <alignment/>
    </xf>
    <xf numFmtId="0" fontId="25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6" fillId="34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49" fontId="22" fillId="0" borderId="11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 horizontal="right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26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33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0" fontId="30" fillId="34" borderId="0" xfId="0" applyFont="1" applyFill="1" applyAlignment="1">
      <alignment horizontal="left"/>
    </xf>
    <xf numFmtId="49" fontId="28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7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49" fontId="14" fillId="34" borderId="13" xfId="0" applyNumberFormat="1" applyFont="1" applyFill="1" applyBorder="1" applyAlignment="1">
      <alignment horizontal="left" indent="1"/>
    </xf>
    <xf numFmtId="49" fontId="14" fillId="34" borderId="14" xfId="0" applyNumberFormat="1" applyFont="1" applyFill="1" applyBorder="1" applyAlignment="1">
      <alignment horizontal="right" indent="1"/>
    </xf>
    <xf numFmtId="49" fontId="14" fillId="34" borderId="21" xfId="0" applyNumberFormat="1" applyFont="1" applyFill="1" applyBorder="1" applyAlignment="1">
      <alignment horizontal="left" indent="1"/>
    </xf>
    <xf numFmtId="49" fontId="25" fillId="34" borderId="17" xfId="0" applyNumberFormat="1" applyFont="1" applyFill="1" applyBorder="1" applyAlignment="1">
      <alignment horizontal="right" indent="1"/>
    </xf>
    <xf numFmtId="49" fontId="2" fillId="0" borderId="0" xfId="0" applyNumberFormat="1" applyFont="1" applyAlignment="1">
      <alignment horizontal="center"/>
    </xf>
    <xf numFmtId="49" fontId="38" fillId="34" borderId="0" xfId="0" applyNumberFormat="1" applyFont="1" applyFill="1" applyAlignment="1">
      <alignment horizontal="right"/>
    </xf>
    <xf numFmtId="0" fontId="17" fillId="35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34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8" fillId="34" borderId="15" xfId="0" applyFont="1" applyFill="1" applyBorder="1" applyAlignment="1">
      <alignment horizontal="right" vertical="center"/>
    </xf>
    <xf numFmtId="0" fontId="32" fillId="34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1" fontId="31" fillId="34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9" fillId="0" borderId="0" xfId="0" applyFont="1" applyAlignment="1">
      <alignment/>
    </xf>
    <xf numFmtId="0" fontId="32" fillId="34" borderId="0" xfId="0" applyFont="1" applyFill="1" applyAlignment="1">
      <alignment/>
    </xf>
    <xf numFmtId="0" fontId="40" fillId="34" borderId="0" xfId="0" applyNumberFormat="1" applyFont="1" applyFill="1" applyAlignment="1">
      <alignment horizontal="left"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2" fillId="34" borderId="0" xfId="0" applyFont="1" applyFill="1" applyAlignment="1">
      <alignment horizontal="left"/>
    </xf>
    <xf numFmtId="0" fontId="41" fillId="33" borderId="0" xfId="0" applyNumberFormat="1" applyFont="1" applyFill="1" applyAlignment="1">
      <alignment horizontal="right"/>
    </xf>
    <xf numFmtId="0" fontId="42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39" fillId="4" borderId="0" xfId="0" applyFont="1" applyFill="1" applyAlignment="1">
      <alignment/>
    </xf>
    <xf numFmtId="0" fontId="29" fillId="4" borderId="0" xfId="0" applyFont="1" applyFill="1" applyAlignment="1">
      <alignment/>
    </xf>
    <xf numFmtId="1" fontId="43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/>
    </xf>
    <xf numFmtId="1" fontId="22" fillId="4" borderId="0" xfId="0" applyNumberFormat="1" applyFont="1" applyFill="1" applyAlignment="1">
      <alignment horizontal="center"/>
    </xf>
    <xf numFmtId="1" fontId="31" fillId="34" borderId="0" xfId="0" applyNumberFormat="1" applyFont="1" applyFill="1" applyAlignment="1" quotePrefix="1">
      <alignment horizontal="center"/>
    </xf>
    <xf numFmtId="0" fontId="32" fillId="0" borderId="0" xfId="0" applyFont="1" applyAlignment="1">
      <alignment/>
    </xf>
    <xf numFmtId="0" fontId="23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center"/>
    </xf>
    <xf numFmtId="0" fontId="29" fillId="34" borderId="10" xfId="0" applyNumberFormat="1" applyFont="1" applyFill="1" applyBorder="1" applyAlignment="1">
      <alignment horizontal="right"/>
    </xf>
    <xf numFmtId="0" fontId="27" fillId="35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left"/>
    </xf>
    <xf numFmtId="49" fontId="27" fillId="35" borderId="10" xfId="0" applyNumberFormat="1" applyFont="1" applyFill="1" applyBorder="1" applyAlignment="1">
      <alignment horizontal="left"/>
    </xf>
    <xf numFmtId="0" fontId="27" fillId="35" borderId="10" xfId="0" applyFont="1" applyFill="1" applyBorder="1" applyAlignment="1">
      <alignment/>
    </xf>
    <xf numFmtId="0" fontId="27" fillId="35" borderId="11" xfId="0" applyFont="1" applyFill="1" applyBorder="1" applyAlignment="1">
      <alignment horizontal="right"/>
    </xf>
    <xf numFmtId="0" fontId="27" fillId="35" borderId="10" xfId="0" applyFont="1" applyFill="1" applyBorder="1" applyAlignment="1">
      <alignment horizontal="right"/>
    </xf>
    <xf numFmtId="2" fontId="28" fillId="35" borderId="19" xfId="0" applyNumberFormat="1" applyFont="1" applyFill="1" applyBorder="1" applyAlignment="1">
      <alignment horizontal="right"/>
    </xf>
    <xf numFmtId="2" fontId="28" fillId="34" borderId="19" xfId="0" applyNumberFormat="1" applyFont="1" applyFill="1" applyBorder="1" applyAlignment="1">
      <alignment horizontal="right"/>
    </xf>
    <xf numFmtId="2" fontId="28" fillId="35" borderId="14" xfId="0" applyNumberFormat="1" applyFont="1" applyFill="1" applyBorder="1" applyAlignment="1">
      <alignment horizontal="right"/>
    </xf>
    <xf numFmtId="1" fontId="44" fillId="33" borderId="0" xfId="0" applyNumberFormat="1" applyFont="1" applyFill="1" applyAlignment="1">
      <alignment horizontal="center"/>
    </xf>
    <xf numFmtId="0" fontId="27" fillId="35" borderId="13" xfId="0" applyFont="1" applyFill="1" applyBorder="1" applyAlignment="1">
      <alignment horizontal="right"/>
    </xf>
    <xf numFmtId="0" fontId="27" fillId="35" borderId="12" xfId="0" applyFont="1" applyFill="1" applyBorder="1" applyAlignment="1">
      <alignment horizontal="right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right" vertic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2" fontId="45" fillId="34" borderId="19" xfId="0" applyNumberFormat="1" applyFont="1" applyFill="1" applyBorder="1" applyAlignment="1">
      <alignment horizontal="right"/>
    </xf>
    <xf numFmtId="49" fontId="19" fillId="34" borderId="0" xfId="0" applyNumberFormat="1" applyFont="1" applyFill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7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49" fontId="18" fillId="34" borderId="0" xfId="0" applyNumberFormat="1" applyFont="1" applyFill="1" applyAlignment="1">
      <alignment horizontal="center"/>
    </xf>
    <xf numFmtId="0" fontId="17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19" fillId="34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58" customWidth="1"/>
    <col min="2" max="2" width="5.140625" style="64" customWidth="1"/>
    <col min="3" max="3" width="8.421875" style="65" customWidth="1"/>
    <col min="4" max="4" width="18.8515625" style="56" bestFit="1" customWidth="1"/>
    <col min="5" max="5" width="21.57421875" style="56" bestFit="1" customWidth="1"/>
    <col min="6" max="6" width="10.8515625" style="56" customWidth="1"/>
    <col min="7" max="7" width="34.421875" style="56" customWidth="1"/>
    <col min="8" max="8" width="24.140625" style="56" customWidth="1"/>
    <col min="9" max="16384" width="9.140625" style="56" customWidth="1"/>
  </cols>
  <sheetData>
    <row r="1" spans="1:7" ht="14.25" customHeight="1">
      <c r="A1" s="259" t="s">
        <v>0</v>
      </c>
      <c r="B1" s="259"/>
      <c r="C1" s="259"/>
      <c r="D1" s="259"/>
      <c r="E1" s="259"/>
      <c r="F1" s="259"/>
      <c r="G1" s="259"/>
    </row>
    <row r="2" spans="1:9" ht="13.5" customHeight="1">
      <c r="A2" s="259" t="s">
        <v>1</v>
      </c>
      <c r="B2" s="259"/>
      <c r="C2" s="259"/>
      <c r="D2" s="259"/>
      <c r="E2" s="259"/>
      <c r="F2" s="259"/>
      <c r="G2" s="259"/>
      <c r="H2" s="205" t="s">
        <v>357</v>
      </c>
      <c r="I2" s="76" t="s">
        <v>62</v>
      </c>
    </row>
    <row r="3" spans="1:9" ht="13.5" customHeight="1">
      <c r="A3" s="259" t="s">
        <v>2</v>
      </c>
      <c r="B3" s="259"/>
      <c r="C3" s="259"/>
      <c r="D3" s="259"/>
      <c r="E3" s="259"/>
      <c r="F3" s="259"/>
      <c r="G3" s="259"/>
      <c r="H3" s="66" t="s">
        <v>271</v>
      </c>
      <c r="I3" s="76" t="s">
        <v>63</v>
      </c>
    </row>
    <row r="4" spans="1:9" ht="13.5" customHeight="1">
      <c r="A4" s="57"/>
      <c r="B4" s="53"/>
      <c r="C4" s="54"/>
      <c r="D4" s="55"/>
      <c r="E4" s="55"/>
      <c r="F4" s="55"/>
      <c r="G4" s="55"/>
      <c r="H4" s="66" t="s">
        <v>400</v>
      </c>
      <c r="I4" s="76" t="s">
        <v>64</v>
      </c>
    </row>
    <row r="5" spans="1:9" ht="13.5" customHeight="1">
      <c r="A5" s="55"/>
      <c r="B5" s="55"/>
      <c r="C5" s="55"/>
      <c r="D5" s="55"/>
      <c r="E5" s="55"/>
      <c r="F5" s="55"/>
      <c r="G5" s="55"/>
      <c r="H5" s="66" t="s">
        <v>111</v>
      </c>
      <c r="I5" s="76" t="s">
        <v>65</v>
      </c>
    </row>
    <row r="6" spans="1:9" ht="13.5" customHeight="1">
      <c r="A6" s="57"/>
      <c r="B6" s="67" t="s">
        <v>73</v>
      </c>
      <c r="C6" s="68"/>
      <c r="D6" s="69"/>
      <c r="E6" s="55"/>
      <c r="F6" s="55"/>
      <c r="G6" s="55"/>
      <c r="H6" s="66" t="s">
        <v>112</v>
      </c>
      <c r="I6" s="76" t="s">
        <v>66</v>
      </c>
    </row>
    <row r="7" spans="2:9" ht="12.75">
      <c r="B7" s="59" t="s">
        <v>74</v>
      </c>
      <c r="C7" s="60" t="s">
        <v>75</v>
      </c>
      <c r="D7" s="61" t="s">
        <v>76</v>
      </c>
      <c r="E7" s="62" t="s">
        <v>77</v>
      </c>
      <c r="F7" s="60"/>
      <c r="G7" s="61" t="s">
        <v>78</v>
      </c>
      <c r="H7" s="61" t="s">
        <v>79</v>
      </c>
      <c r="I7" s="63" t="s">
        <v>80</v>
      </c>
    </row>
    <row r="8" spans="1:9" ht="15" customHeight="1">
      <c r="A8" s="164" t="s">
        <v>114</v>
      </c>
      <c r="B8" s="73">
        <v>1</v>
      </c>
      <c r="C8" s="74" t="s">
        <v>132</v>
      </c>
      <c r="D8" s="75" t="s">
        <v>68</v>
      </c>
      <c r="E8" s="75" t="s">
        <v>331</v>
      </c>
      <c r="F8" s="74" t="s">
        <v>107</v>
      </c>
      <c r="G8" s="75" t="s">
        <v>110</v>
      </c>
      <c r="H8" s="75" t="s">
        <v>69</v>
      </c>
      <c r="I8" s="76" t="s">
        <v>3</v>
      </c>
    </row>
    <row r="9" spans="1:9" ht="15.75" customHeight="1">
      <c r="A9" s="164" t="s">
        <v>115</v>
      </c>
      <c r="B9" s="73">
        <v>2</v>
      </c>
      <c r="C9" s="74" t="s">
        <v>133</v>
      </c>
      <c r="D9" s="75" t="s">
        <v>276</v>
      </c>
      <c r="E9" s="75" t="s">
        <v>197</v>
      </c>
      <c r="F9" s="74" t="s">
        <v>107</v>
      </c>
      <c r="G9" s="75" t="s">
        <v>129</v>
      </c>
      <c r="H9" s="75" t="s">
        <v>334</v>
      </c>
      <c r="I9" s="76" t="s">
        <v>4</v>
      </c>
    </row>
    <row r="10" spans="1:9" ht="15" customHeight="1">
      <c r="A10" s="164" t="s">
        <v>116</v>
      </c>
      <c r="B10" s="73">
        <v>3</v>
      </c>
      <c r="C10" s="74" t="s">
        <v>133</v>
      </c>
      <c r="D10" s="75" t="s">
        <v>113</v>
      </c>
      <c r="E10" s="75" t="s">
        <v>335</v>
      </c>
      <c r="F10" s="74" t="s">
        <v>107</v>
      </c>
      <c r="G10" s="75" t="s">
        <v>110</v>
      </c>
      <c r="H10" s="75" t="s">
        <v>336</v>
      </c>
      <c r="I10" s="76" t="s">
        <v>5</v>
      </c>
    </row>
    <row r="11" spans="1:9" ht="15" customHeight="1">
      <c r="A11" s="164" t="s">
        <v>117</v>
      </c>
      <c r="B11" s="73">
        <v>4</v>
      </c>
      <c r="C11" s="74" t="s">
        <v>133</v>
      </c>
      <c r="D11" s="75" t="s">
        <v>6</v>
      </c>
      <c r="E11" s="75" t="s">
        <v>7</v>
      </c>
      <c r="F11" s="74" t="s">
        <v>107</v>
      </c>
      <c r="G11" s="75" t="s">
        <v>8</v>
      </c>
      <c r="H11" s="75" t="s">
        <v>342</v>
      </c>
      <c r="I11" s="76" t="s">
        <v>9</v>
      </c>
    </row>
    <row r="12" spans="1:9" ht="15" customHeight="1">
      <c r="A12" s="164" t="s">
        <v>118</v>
      </c>
      <c r="B12" s="73">
        <v>5</v>
      </c>
      <c r="C12" s="74" t="s">
        <v>133</v>
      </c>
      <c r="D12" s="75" t="s">
        <v>137</v>
      </c>
      <c r="E12" s="75" t="s">
        <v>268</v>
      </c>
      <c r="F12" s="74" t="s">
        <v>269</v>
      </c>
      <c r="G12" s="75" t="s">
        <v>138</v>
      </c>
      <c r="H12" s="75" t="s">
        <v>277</v>
      </c>
      <c r="I12" s="76" t="s">
        <v>10</v>
      </c>
    </row>
    <row r="13" spans="1:9" ht="15" customHeight="1">
      <c r="A13" s="164" t="s">
        <v>119</v>
      </c>
      <c r="B13" s="255">
        <v>7</v>
      </c>
      <c r="C13" s="74" t="s">
        <v>152</v>
      </c>
      <c r="D13" s="75" t="s">
        <v>337</v>
      </c>
      <c r="E13" s="75" t="s">
        <v>338</v>
      </c>
      <c r="F13" s="74" t="s">
        <v>107</v>
      </c>
      <c r="G13" s="75" t="s">
        <v>162</v>
      </c>
      <c r="H13" s="75" t="s">
        <v>160</v>
      </c>
      <c r="I13" s="76" t="s">
        <v>11</v>
      </c>
    </row>
    <row r="14" spans="1:9" ht="15" customHeight="1">
      <c r="A14" s="164" t="s">
        <v>120</v>
      </c>
      <c r="B14" s="255">
        <v>8</v>
      </c>
      <c r="C14" s="74" t="s">
        <v>152</v>
      </c>
      <c r="D14" s="75" t="s">
        <v>153</v>
      </c>
      <c r="E14" s="75" t="s">
        <v>154</v>
      </c>
      <c r="F14" s="74" t="s">
        <v>107</v>
      </c>
      <c r="G14" s="75" t="s">
        <v>155</v>
      </c>
      <c r="H14" s="75" t="s">
        <v>156</v>
      </c>
      <c r="I14" s="76" t="s">
        <v>12</v>
      </c>
    </row>
    <row r="15" spans="1:9" ht="15" customHeight="1">
      <c r="A15" s="164" t="s">
        <v>121</v>
      </c>
      <c r="B15" s="255">
        <v>9</v>
      </c>
      <c r="C15" s="74" t="s">
        <v>152</v>
      </c>
      <c r="D15" s="75" t="s">
        <v>339</v>
      </c>
      <c r="E15" s="75" t="s">
        <v>340</v>
      </c>
      <c r="F15" s="74" t="s">
        <v>107</v>
      </c>
      <c r="G15" s="75" t="s">
        <v>135</v>
      </c>
      <c r="H15" s="75" t="s">
        <v>341</v>
      </c>
      <c r="I15" s="76" t="s">
        <v>13</v>
      </c>
    </row>
    <row r="16" spans="1:9" ht="15" customHeight="1">
      <c r="A16" s="164" t="s">
        <v>122</v>
      </c>
      <c r="B16" s="255">
        <v>10</v>
      </c>
      <c r="C16" s="74" t="s">
        <v>152</v>
      </c>
      <c r="D16" s="75" t="s">
        <v>167</v>
      </c>
      <c r="E16" s="75" t="s">
        <v>332</v>
      </c>
      <c r="F16" s="74" t="s">
        <v>107</v>
      </c>
      <c r="G16" s="75" t="s">
        <v>155</v>
      </c>
      <c r="H16" s="75" t="s">
        <v>160</v>
      </c>
      <c r="I16" s="76" t="s">
        <v>14</v>
      </c>
    </row>
    <row r="17" spans="1:9" ht="15" customHeight="1">
      <c r="A17" s="164" t="s">
        <v>123</v>
      </c>
      <c r="B17" s="255">
        <v>11</v>
      </c>
      <c r="C17" s="74" t="s">
        <v>152</v>
      </c>
      <c r="D17" s="75" t="s">
        <v>169</v>
      </c>
      <c r="E17" s="75" t="s">
        <v>170</v>
      </c>
      <c r="F17" s="74" t="s">
        <v>107</v>
      </c>
      <c r="G17" s="75" t="s">
        <v>162</v>
      </c>
      <c r="H17" s="75" t="s">
        <v>160</v>
      </c>
      <c r="I17" s="76" t="s">
        <v>15</v>
      </c>
    </row>
    <row r="18" spans="1:9" ht="15" customHeight="1">
      <c r="A18" s="164" t="s">
        <v>124</v>
      </c>
      <c r="B18" s="255">
        <v>12</v>
      </c>
      <c r="C18" s="74" t="s">
        <v>152</v>
      </c>
      <c r="D18" s="75" t="s">
        <v>16</v>
      </c>
      <c r="E18" s="75" t="s">
        <v>17</v>
      </c>
      <c r="F18" s="74" t="s">
        <v>107</v>
      </c>
      <c r="G18" s="75" t="s">
        <v>155</v>
      </c>
      <c r="H18" s="75" t="s">
        <v>160</v>
      </c>
      <c r="I18" s="76" t="s">
        <v>18</v>
      </c>
    </row>
    <row r="19" spans="1:9" ht="15" customHeight="1">
      <c r="A19" s="164" t="s">
        <v>125</v>
      </c>
      <c r="B19" s="255">
        <v>14</v>
      </c>
      <c r="C19" s="74" t="s">
        <v>143</v>
      </c>
      <c r="D19" s="75" t="s">
        <v>219</v>
      </c>
      <c r="E19" s="75" t="s">
        <v>278</v>
      </c>
      <c r="F19" s="74" t="s">
        <v>107</v>
      </c>
      <c r="G19" s="75" t="s">
        <v>209</v>
      </c>
      <c r="H19" s="75" t="s">
        <v>279</v>
      </c>
      <c r="I19" s="76" t="s">
        <v>19</v>
      </c>
    </row>
    <row r="20" spans="1:9" ht="15" customHeight="1">
      <c r="A20" s="164" t="s">
        <v>126</v>
      </c>
      <c r="B20" s="255">
        <v>15</v>
      </c>
      <c r="C20" s="74" t="s">
        <v>143</v>
      </c>
      <c r="D20" s="75" t="s">
        <v>344</v>
      </c>
      <c r="E20" s="75" t="s">
        <v>407</v>
      </c>
      <c r="F20" s="74" t="s">
        <v>408</v>
      </c>
      <c r="G20" s="75" t="s">
        <v>20</v>
      </c>
      <c r="H20" s="75" t="s">
        <v>144</v>
      </c>
      <c r="I20" s="76" t="s">
        <v>23</v>
      </c>
    </row>
    <row r="21" spans="1:9" ht="15" customHeight="1">
      <c r="A21" s="164" t="s">
        <v>127</v>
      </c>
      <c r="B21" s="255">
        <v>16</v>
      </c>
      <c r="C21" s="74" t="s">
        <v>143</v>
      </c>
      <c r="D21" s="75" t="s">
        <v>21</v>
      </c>
      <c r="E21" s="75" t="s">
        <v>22</v>
      </c>
      <c r="F21" s="74" t="s">
        <v>107</v>
      </c>
      <c r="G21" s="75" t="s">
        <v>173</v>
      </c>
      <c r="H21" s="75" t="s">
        <v>279</v>
      </c>
      <c r="I21" s="76" t="s">
        <v>24</v>
      </c>
    </row>
    <row r="22" spans="1:9" ht="15" customHeight="1">
      <c r="A22" s="164" t="s">
        <v>136</v>
      </c>
      <c r="B22" s="255">
        <v>17</v>
      </c>
      <c r="C22" s="74" t="s">
        <v>143</v>
      </c>
      <c r="D22" s="75" t="s">
        <v>146</v>
      </c>
      <c r="E22" s="75" t="s">
        <v>147</v>
      </c>
      <c r="F22" s="74" t="s">
        <v>107</v>
      </c>
      <c r="G22" s="75" t="s">
        <v>108</v>
      </c>
      <c r="H22" s="75" t="s">
        <v>144</v>
      </c>
      <c r="I22" s="76" t="s">
        <v>25</v>
      </c>
    </row>
    <row r="23" spans="1:9" ht="15" customHeight="1">
      <c r="A23" s="164" t="s">
        <v>139</v>
      </c>
      <c r="B23" s="255">
        <v>18</v>
      </c>
      <c r="C23" s="74" t="s">
        <v>143</v>
      </c>
      <c r="D23" s="75" t="s">
        <v>399</v>
      </c>
      <c r="E23" s="75" t="s">
        <v>130</v>
      </c>
      <c r="F23" s="74" t="s">
        <v>107</v>
      </c>
      <c r="G23" s="75" t="s">
        <v>131</v>
      </c>
      <c r="H23" s="75" t="s">
        <v>144</v>
      </c>
      <c r="I23" s="76" t="s">
        <v>26</v>
      </c>
    </row>
    <row r="24" spans="1:9" ht="15" customHeight="1">
      <c r="A24" s="164" t="s">
        <v>140</v>
      </c>
      <c r="B24" s="255">
        <v>19</v>
      </c>
      <c r="C24" s="74" t="s">
        <v>143</v>
      </c>
      <c r="D24" s="75" t="s">
        <v>109</v>
      </c>
      <c r="E24" s="75" t="s">
        <v>150</v>
      </c>
      <c r="F24" s="74" t="s">
        <v>107</v>
      </c>
      <c r="G24" s="75" t="s">
        <v>110</v>
      </c>
      <c r="H24" s="75" t="s">
        <v>144</v>
      </c>
      <c r="I24" s="76" t="s">
        <v>27</v>
      </c>
    </row>
    <row r="25" spans="1:9" ht="15" customHeight="1">
      <c r="A25" s="164" t="s">
        <v>141</v>
      </c>
      <c r="B25" s="255">
        <v>20</v>
      </c>
      <c r="C25" s="74" t="s">
        <v>207</v>
      </c>
      <c r="D25" s="75" t="s">
        <v>246</v>
      </c>
      <c r="E25" s="75" t="s">
        <v>247</v>
      </c>
      <c r="F25" s="74" t="s">
        <v>107</v>
      </c>
      <c r="G25" s="75" t="s">
        <v>131</v>
      </c>
      <c r="H25" s="75" t="s">
        <v>248</v>
      </c>
      <c r="I25" s="76" t="s">
        <v>28</v>
      </c>
    </row>
    <row r="26" spans="1:9" ht="15" customHeight="1">
      <c r="A26" s="164" t="s">
        <v>142</v>
      </c>
      <c r="B26" s="255">
        <v>21</v>
      </c>
      <c r="C26" s="74" t="s">
        <v>205</v>
      </c>
      <c r="D26" s="75" t="s">
        <v>212</v>
      </c>
      <c r="E26" s="75" t="s">
        <v>290</v>
      </c>
      <c r="F26" s="74" t="s">
        <v>107</v>
      </c>
      <c r="G26" s="75" t="s">
        <v>203</v>
      </c>
      <c r="H26" s="75" t="s">
        <v>213</v>
      </c>
      <c r="I26" s="76" t="s">
        <v>359</v>
      </c>
    </row>
    <row r="27" spans="1:9" ht="15" customHeight="1">
      <c r="A27" s="164" t="s">
        <v>145</v>
      </c>
      <c r="B27" s="255">
        <v>22</v>
      </c>
      <c r="C27" s="74" t="s">
        <v>205</v>
      </c>
      <c r="D27" s="75" t="s">
        <v>250</v>
      </c>
      <c r="E27" s="75" t="s">
        <v>251</v>
      </c>
      <c r="F27" s="74" t="s">
        <v>107</v>
      </c>
      <c r="G27" s="75" t="s">
        <v>155</v>
      </c>
      <c r="H27" s="75" t="s">
        <v>252</v>
      </c>
      <c r="I27" s="76" t="s">
        <v>360</v>
      </c>
    </row>
    <row r="28" spans="1:9" ht="15" customHeight="1">
      <c r="A28" s="164" t="s">
        <v>148</v>
      </c>
      <c r="B28" s="255">
        <v>23</v>
      </c>
      <c r="C28" s="74" t="s">
        <v>205</v>
      </c>
      <c r="D28" s="75" t="s">
        <v>300</v>
      </c>
      <c r="E28" s="75" t="s">
        <v>345</v>
      </c>
      <c r="F28" s="74" t="s">
        <v>107</v>
      </c>
      <c r="G28" s="75" t="s">
        <v>301</v>
      </c>
      <c r="H28" s="75" t="s">
        <v>229</v>
      </c>
      <c r="I28" s="76" t="s">
        <v>361</v>
      </c>
    </row>
    <row r="29" spans="1:9" ht="15" customHeight="1">
      <c r="A29" s="164" t="s">
        <v>149</v>
      </c>
      <c r="B29" s="255">
        <v>24</v>
      </c>
      <c r="C29" s="74" t="s">
        <v>207</v>
      </c>
      <c r="D29" s="75" t="s">
        <v>208</v>
      </c>
      <c r="E29" s="75" t="s">
        <v>333</v>
      </c>
      <c r="F29" s="74" t="s">
        <v>107</v>
      </c>
      <c r="G29" s="75" t="s">
        <v>209</v>
      </c>
      <c r="H29" s="75" t="s">
        <v>210</v>
      </c>
      <c r="I29" s="76" t="s">
        <v>362</v>
      </c>
    </row>
    <row r="30" spans="1:9" ht="15" customHeight="1">
      <c r="A30" s="164" t="s">
        <v>151</v>
      </c>
      <c r="B30" s="255">
        <v>25</v>
      </c>
      <c r="C30" s="74" t="s">
        <v>205</v>
      </c>
      <c r="D30" s="75" t="s">
        <v>228</v>
      </c>
      <c r="E30" s="75" t="s">
        <v>296</v>
      </c>
      <c r="F30" s="74" t="s">
        <v>107</v>
      </c>
      <c r="G30" s="75" t="s">
        <v>203</v>
      </c>
      <c r="H30" s="75" t="s">
        <v>229</v>
      </c>
      <c r="I30" s="76" t="s">
        <v>363</v>
      </c>
    </row>
    <row r="31" spans="1:9" ht="15" customHeight="1">
      <c r="A31" s="164" t="s">
        <v>157</v>
      </c>
      <c r="B31" s="255">
        <v>26</v>
      </c>
      <c r="C31" s="74" t="s">
        <v>207</v>
      </c>
      <c r="D31" s="75" t="s">
        <v>29</v>
      </c>
      <c r="E31" s="75" t="s">
        <v>30</v>
      </c>
      <c r="F31" s="74" t="s">
        <v>107</v>
      </c>
      <c r="G31" s="75" t="s">
        <v>203</v>
      </c>
      <c r="H31" s="75" t="s">
        <v>210</v>
      </c>
      <c r="I31" s="76" t="s">
        <v>412</v>
      </c>
    </row>
    <row r="32" spans="1:9" ht="15" customHeight="1">
      <c r="A32" s="164" t="s">
        <v>158</v>
      </c>
      <c r="B32" s="255">
        <v>27</v>
      </c>
      <c r="C32" s="74" t="s">
        <v>172</v>
      </c>
      <c r="D32" s="75" t="s">
        <v>196</v>
      </c>
      <c r="E32" s="75" t="s">
        <v>289</v>
      </c>
      <c r="F32" s="74" t="s">
        <v>107</v>
      </c>
      <c r="G32" s="75" t="s">
        <v>134</v>
      </c>
      <c r="H32" s="75" t="s">
        <v>174</v>
      </c>
      <c r="I32" s="76" t="s">
        <v>364</v>
      </c>
    </row>
    <row r="33" spans="1:9" ht="15" customHeight="1">
      <c r="A33" s="164" t="s">
        <v>159</v>
      </c>
      <c r="B33" s="255">
        <v>28</v>
      </c>
      <c r="C33" s="74" t="s">
        <v>172</v>
      </c>
      <c r="D33" s="75" t="s">
        <v>184</v>
      </c>
      <c r="E33" s="75" t="s">
        <v>185</v>
      </c>
      <c r="F33" s="74" t="s">
        <v>107</v>
      </c>
      <c r="G33" s="75" t="s">
        <v>186</v>
      </c>
      <c r="H33" s="75" t="s">
        <v>174</v>
      </c>
      <c r="I33" s="76" t="s">
        <v>365</v>
      </c>
    </row>
    <row r="34" spans="1:9" ht="15" customHeight="1">
      <c r="A34" s="164" t="s">
        <v>161</v>
      </c>
      <c r="B34" s="255">
        <v>29</v>
      </c>
      <c r="C34" s="74" t="s">
        <v>172</v>
      </c>
      <c r="D34" s="75" t="s">
        <v>176</v>
      </c>
      <c r="E34" s="75" t="s">
        <v>177</v>
      </c>
      <c r="F34" s="74" t="s">
        <v>107</v>
      </c>
      <c r="G34" s="75" t="s">
        <v>173</v>
      </c>
      <c r="H34" s="75" t="s">
        <v>178</v>
      </c>
      <c r="I34" s="76" t="s">
        <v>366</v>
      </c>
    </row>
    <row r="35" spans="1:9" ht="15" customHeight="1">
      <c r="A35" s="164" t="s">
        <v>163</v>
      </c>
      <c r="B35" s="255">
        <v>30</v>
      </c>
      <c r="C35" s="74" t="s">
        <v>152</v>
      </c>
      <c r="D35" s="75" t="s">
        <v>31</v>
      </c>
      <c r="E35" s="75" t="s">
        <v>32</v>
      </c>
      <c r="F35" s="74" t="s">
        <v>107</v>
      </c>
      <c r="G35" s="75" t="s">
        <v>162</v>
      </c>
      <c r="H35" s="75" t="s">
        <v>33</v>
      </c>
      <c r="I35" s="76" t="s">
        <v>367</v>
      </c>
    </row>
    <row r="36" spans="1:9" ht="15" customHeight="1">
      <c r="A36" s="164" t="s">
        <v>164</v>
      </c>
      <c r="B36" s="255">
        <v>31</v>
      </c>
      <c r="C36" s="74" t="s">
        <v>152</v>
      </c>
      <c r="D36" s="75" t="s">
        <v>192</v>
      </c>
      <c r="E36" s="75" t="s">
        <v>193</v>
      </c>
      <c r="F36" s="74" t="s">
        <v>107</v>
      </c>
      <c r="G36" s="75" t="s">
        <v>194</v>
      </c>
      <c r="H36" s="75" t="s">
        <v>343</v>
      </c>
      <c r="I36" s="76" t="s">
        <v>368</v>
      </c>
    </row>
    <row r="37" spans="1:9" ht="15" customHeight="1">
      <c r="A37" s="164" t="s">
        <v>165</v>
      </c>
      <c r="B37" s="255">
        <v>32</v>
      </c>
      <c r="C37" s="74" t="s">
        <v>152</v>
      </c>
      <c r="D37" s="75" t="s">
        <v>294</v>
      </c>
      <c r="E37" s="75" t="s">
        <v>295</v>
      </c>
      <c r="F37" s="74" t="s">
        <v>107</v>
      </c>
      <c r="G37" s="75" t="s">
        <v>209</v>
      </c>
      <c r="H37" s="75" t="s">
        <v>160</v>
      </c>
      <c r="I37" s="76" t="s">
        <v>369</v>
      </c>
    </row>
    <row r="38" spans="1:9" ht="15" customHeight="1">
      <c r="A38" s="164" t="s">
        <v>166</v>
      </c>
      <c r="B38" s="255">
        <v>33</v>
      </c>
      <c r="C38" s="74" t="s">
        <v>172</v>
      </c>
      <c r="D38" s="75" t="s">
        <v>180</v>
      </c>
      <c r="E38" s="75" t="s">
        <v>181</v>
      </c>
      <c r="F38" s="74" t="s">
        <v>107</v>
      </c>
      <c r="G38" s="75" t="s">
        <v>182</v>
      </c>
      <c r="H38" s="75" t="s">
        <v>174</v>
      </c>
      <c r="I38" s="76" t="s">
        <v>370</v>
      </c>
    </row>
    <row r="39" spans="1:9" ht="15" customHeight="1">
      <c r="A39" s="164" t="s">
        <v>168</v>
      </c>
      <c r="B39" s="255">
        <v>34</v>
      </c>
      <c r="C39" s="74" t="s">
        <v>205</v>
      </c>
      <c r="D39" s="75" t="s">
        <v>280</v>
      </c>
      <c r="E39" s="75" t="s">
        <v>281</v>
      </c>
      <c r="F39" s="74" t="s">
        <v>107</v>
      </c>
      <c r="G39" s="75" t="s">
        <v>186</v>
      </c>
      <c r="H39" s="75" t="s">
        <v>282</v>
      </c>
      <c r="I39" s="76" t="s">
        <v>371</v>
      </c>
    </row>
    <row r="40" spans="1:9" ht="15" customHeight="1">
      <c r="A40" s="164" t="s">
        <v>171</v>
      </c>
      <c r="B40" s="255">
        <v>35</v>
      </c>
      <c r="C40" s="74" t="s">
        <v>172</v>
      </c>
      <c r="D40" s="75" t="s">
        <v>291</v>
      </c>
      <c r="E40" s="75" t="s">
        <v>292</v>
      </c>
      <c r="F40" s="74" t="s">
        <v>107</v>
      </c>
      <c r="G40" s="75" t="s">
        <v>173</v>
      </c>
      <c r="H40" s="75" t="s">
        <v>293</v>
      </c>
      <c r="I40" s="76" t="s">
        <v>372</v>
      </c>
    </row>
    <row r="41" spans="1:9" ht="15" customHeight="1">
      <c r="A41" s="164" t="s">
        <v>175</v>
      </c>
      <c r="B41" s="255">
        <v>36</v>
      </c>
      <c r="C41" s="74" t="s">
        <v>172</v>
      </c>
      <c r="D41" s="75" t="s">
        <v>283</v>
      </c>
      <c r="E41" s="75" t="s">
        <v>284</v>
      </c>
      <c r="F41" s="74" t="s">
        <v>107</v>
      </c>
      <c r="G41" s="75" t="s">
        <v>285</v>
      </c>
      <c r="H41" s="75" t="s">
        <v>286</v>
      </c>
      <c r="I41" s="76" t="s">
        <v>373</v>
      </c>
    </row>
    <row r="42" spans="1:9" ht="15" customHeight="1">
      <c r="A42" s="164" t="s">
        <v>179</v>
      </c>
      <c r="B42" s="255">
        <v>37</v>
      </c>
      <c r="C42" s="74" t="s">
        <v>207</v>
      </c>
      <c r="D42" s="75" t="s">
        <v>287</v>
      </c>
      <c r="E42" s="75" t="s">
        <v>288</v>
      </c>
      <c r="F42" s="74" t="s">
        <v>107</v>
      </c>
      <c r="G42" s="75" t="s">
        <v>285</v>
      </c>
      <c r="H42" s="75" t="s">
        <v>235</v>
      </c>
      <c r="I42" s="76" t="s">
        <v>39</v>
      </c>
    </row>
    <row r="43" spans="1:9" ht="15" customHeight="1">
      <c r="A43" s="164" t="s">
        <v>183</v>
      </c>
      <c r="B43" s="255">
        <v>38</v>
      </c>
      <c r="C43" s="74" t="s">
        <v>132</v>
      </c>
      <c r="D43" s="75" t="s">
        <v>355</v>
      </c>
      <c r="E43" s="75" t="s">
        <v>356</v>
      </c>
      <c r="F43" s="74" t="s">
        <v>34</v>
      </c>
      <c r="G43" s="75" t="s">
        <v>35</v>
      </c>
      <c r="H43" s="75" t="s">
        <v>411</v>
      </c>
      <c r="I43" s="76" t="s">
        <v>374</v>
      </c>
    </row>
    <row r="44" spans="1:9" ht="15" customHeight="1">
      <c r="A44" s="164" t="s">
        <v>187</v>
      </c>
      <c r="B44" s="255">
        <v>39</v>
      </c>
      <c r="C44" s="74" t="s">
        <v>152</v>
      </c>
      <c r="D44" s="75" t="s">
        <v>36</v>
      </c>
      <c r="E44" s="75" t="s">
        <v>270</v>
      </c>
      <c r="F44" s="74" t="s">
        <v>107</v>
      </c>
      <c r="G44" s="75" t="s">
        <v>186</v>
      </c>
      <c r="H44" s="75" t="s">
        <v>189</v>
      </c>
      <c r="I44" s="76" t="s">
        <v>375</v>
      </c>
    </row>
    <row r="45" spans="1:9" ht="15" customHeight="1">
      <c r="A45" s="164" t="s">
        <v>188</v>
      </c>
      <c r="B45" s="255">
        <v>40</v>
      </c>
      <c r="C45" s="74" t="s">
        <v>152</v>
      </c>
      <c r="D45" s="75" t="s">
        <v>37</v>
      </c>
      <c r="E45" s="75" t="s">
        <v>38</v>
      </c>
      <c r="F45" s="74" t="s">
        <v>107</v>
      </c>
      <c r="G45" s="75" t="s">
        <v>162</v>
      </c>
      <c r="H45" s="75" t="s">
        <v>343</v>
      </c>
      <c r="I45" s="76" t="s">
        <v>376</v>
      </c>
    </row>
    <row r="46" spans="1:9" ht="15" customHeight="1">
      <c r="A46" s="164" t="s">
        <v>190</v>
      </c>
      <c r="B46" s="255">
        <v>41</v>
      </c>
      <c r="C46" s="74" t="s">
        <v>207</v>
      </c>
      <c r="D46" s="75" t="s">
        <v>307</v>
      </c>
      <c r="E46" s="75" t="s">
        <v>308</v>
      </c>
      <c r="F46" s="74" t="s">
        <v>107</v>
      </c>
      <c r="G46" s="75" t="s">
        <v>203</v>
      </c>
      <c r="H46" s="75" t="s">
        <v>199</v>
      </c>
      <c r="I46" s="76" t="s">
        <v>377</v>
      </c>
    </row>
    <row r="47" spans="1:9" ht="15" customHeight="1">
      <c r="A47" s="164" t="s">
        <v>191</v>
      </c>
      <c r="B47" s="255">
        <v>42</v>
      </c>
      <c r="C47" s="74" t="s">
        <v>205</v>
      </c>
      <c r="D47" s="75" t="s">
        <v>216</v>
      </c>
      <c r="E47" s="75" t="s">
        <v>217</v>
      </c>
      <c r="F47" s="74" t="s">
        <v>107</v>
      </c>
      <c r="G47" s="75" t="s">
        <v>194</v>
      </c>
      <c r="H47" s="75" t="s">
        <v>213</v>
      </c>
      <c r="I47" s="76" t="s">
        <v>378</v>
      </c>
    </row>
    <row r="48" spans="1:9" ht="15" customHeight="1">
      <c r="A48" s="164" t="s">
        <v>195</v>
      </c>
      <c r="B48" s="255">
        <v>43</v>
      </c>
      <c r="C48" s="74" t="s">
        <v>172</v>
      </c>
      <c r="D48" s="75" t="s">
        <v>346</v>
      </c>
      <c r="E48" s="75" t="s">
        <v>347</v>
      </c>
      <c r="F48" s="74" t="s">
        <v>107</v>
      </c>
      <c r="G48" s="75" t="s">
        <v>182</v>
      </c>
      <c r="H48" s="75" t="s">
        <v>40</v>
      </c>
      <c r="I48" s="76" t="s">
        <v>379</v>
      </c>
    </row>
    <row r="49" spans="1:9" ht="15" customHeight="1">
      <c r="A49" s="164" t="s">
        <v>198</v>
      </c>
      <c r="B49" s="255">
        <v>44</v>
      </c>
      <c r="C49" s="74" t="s">
        <v>205</v>
      </c>
      <c r="D49" s="75" t="s">
        <v>349</v>
      </c>
      <c r="E49" s="75" t="s">
        <v>350</v>
      </c>
      <c r="F49" s="74" t="s">
        <v>107</v>
      </c>
      <c r="G49" s="75" t="s">
        <v>134</v>
      </c>
      <c r="H49" s="75" t="s">
        <v>229</v>
      </c>
      <c r="I49" s="76" t="s">
        <v>380</v>
      </c>
    </row>
    <row r="50" spans="1:9" ht="15" customHeight="1">
      <c r="A50" s="164" t="s">
        <v>200</v>
      </c>
      <c r="B50" s="255">
        <v>45</v>
      </c>
      <c r="C50" s="74" t="s">
        <v>172</v>
      </c>
      <c r="D50" s="75" t="s">
        <v>237</v>
      </c>
      <c r="E50" s="75" t="s">
        <v>238</v>
      </c>
      <c r="F50" s="74" t="s">
        <v>107</v>
      </c>
      <c r="G50" s="75" t="s">
        <v>134</v>
      </c>
      <c r="H50" s="75" t="s">
        <v>201</v>
      </c>
      <c r="I50" s="76" t="s">
        <v>381</v>
      </c>
    </row>
    <row r="51" spans="1:9" ht="15" customHeight="1">
      <c r="A51" s="164" t="s">
        <v>202</v>
      </c>
      <c r="B51" s="255">
        <v>46</v>
      </c>
      <c r="C51" s="74" t="s">
        <v>205</v>
      </c>
      <c r="D51" s="75" t="s">
        <v>232</v>
      </c>
      <c r="E51" s="75" t="s">
        <v>233</v>
      </c>
      <c r="F51" s="74" t="s">
        <v>107</v>
      </c>
      <c r="G51" s="75" t="s">
        <v>155</v>
      </c>
      <c r="H51" s="75" t="s">
        <v>298</v>
      </c>
      <c r="I51" s="76" t="s">
        <v>382</v>
      </c>
    </row>
    <row r="52" spans="1:9" ht="15" customHeight="1">
      <c r="A52" s="164" t="s">
        <v>204</v>
      </c>
      <c r="B52" s="255">
        <v>47</v>
      </c>
      <c r="C52" s="74" t="s">
        <v>205</v>
      </c>
      <c r="D52" s="75" t="s">
        <v>243</v>
      </c>
      <c r="E52" s="75" t="s">
        <v>41</v>
      </c>
      <c r="F52" s="74" t="s">
        <v>107</v>
      </c>
      <c r="G52" s="75" t="s">
        <v>186</v>
      </c>
      <c r="H52" s="75" t="s">
        <v>244</v>
      </c>
      <c r="I52" s="76" t="s">
        <v>383</v>
      </c>
    </row>
    <row r="53" spans="1:9" ht="15" customHeight="1">
      <c r="A53" s="164" t="s">
        <v>206</v>
      </c>
      <c r="B53" s="255">
        <v>69</v>
      </c>
      <c r="C53" s="74" t="s">
        <v>205</v>
      </c>
      <c r="D53" s="75" t="s">
        <v>401</v>
      </c>
      <c r="E53" s="75" t="s">
        <v>402</v>
      </c>
      <c r="F53" s="74" t="s">
        <v>107</v>
      </c>
      <c r="G53" s="75" t="s">
        <v>209</v>
      </c>
      <c r="H53" s="75" t="s">
        <v>403</v>
      </c>
      <c r="I53" s="76" t="s">
        <v>384</v>
      </c>
    </row>
    <row r="54" spans="1:9" ht="15" customHeight="1">
      <c r="A54" s="164" t="s">
        <v>211</v>
      </c>
      <c r="B54" s="255">
        <v>49</v>
      </c>
      <c r="C54" s="74" t="s">
        <v>207</v>
      </c>
      <c r="D54" s="75" t="s">
        <v>42</v>
      </c>
      <c r="E54" s="75" t="s">
        <v>43</v>
      </c>
      <c r="F54" s="74" t="s">
        <v>107</v>
      </c>
      <c r="G54" s="75" t="s">
        <v>134</v>
      </c>
      <c r="H54" s="75" t="s">
        <v>298</v>
      </c>
      <c r="I54" s="76" t="s">
        <v>385</v>
      </c>
    </row>
    <row r="55" spans="1:9" ht="15" customHeight="1">
      <c r="A55" s="164" t="s">
        <v>214</v>
      </c>
      <c r="B55" s="255">
        <v>50</v>
      </c>
      <c r="C55" s="74" t="s">
        <v>172</v>
      </c>
      <c r="D55" s="75" t="s">
        <v>44</v>
      </c>
      <c r="E55" s="75" t="s">
        <v>45</v>
      </c>
      <c r="F55" s="74" t="s">
        <v>107</v>
      </c>
      <c r="G55" s="75" t="s">
        <v>285</v>
      </c>
      <c r="H55" s="75" t="s">
        <v>174</v>
      </c>
      <c r="I55" s="76" t="s">
        <v>386</v>
      </c>
    </row>
    <row r="56" spans="1:9" ht="15" customHeight="1">
      <c r="A56" s="164" t="s">
        <v>215</v>
      </c>
      <c r="B56" s="255">
        <v>51</v>
      </c>
      <c r="C56" s="74" t="s">
        <v>207</v>
      </c>
      <c r="D56" s="75" t="s">
        <v>46</v>
      </c>
      <c r="E56" s="75" t="s">
        <v>47</v>
      </c>
      <c r="F56" s="74" t="s">
        <v>107</v>
      </c>
      <c r="G56" s="75" t="s">
        <v>135</v>
      </c>
      <c r="H56" s="75" t="s">
        <v>235</v>
      </c>
      <c r="I56" s="76" t="s">
        <v>387</v>
      </c>
    </row>
    <row r="57" spans="1:9" ht="15" customHeight="1">
      <c r="A57" s="164" t="s">
        <v>218</v>
      </c>
      <c r="B57" s="73">
        <v>52</v>
      </c>
      <c r="C57" s="74" t="s">
        <v>207</v>
      </c>
      <c r="D57" s="75" t="s">
        <v>48</v>
      </c>
      <c r="E57" s="75" t="s">
        <v>49</v>
      </c>
      <c r="F57" s="74" t="s">
        <v>107</v>
      </c>
      <c r="G57" s="75" t="s">
        <v>299</v>
      </c>
      <c r="H57" s="75" t="s">
        <v>50</v>
      </c>
      <c r="I57" s="76" t="s">
        <v>388</v>
      </c>
    </row>
    <row r="58" spans="1:9" ht="15" customHeight="1">
      <c r="A58" s="164" t="s">
        <v>220</v>
      </c>
      <c r="B58" s="73">
        <v>53</v>
      </c>
      <c r="C58" s="74" t="s">
        <v>205</v>
      </c>
      <c r="D58" s="75" t="s">
        <v>304</v>
      </c>
      <c r="E58" s="75" t="s">
        <v>305</v>
      </c>
      <c r="F58" s="74" t="s">
        <v>107</v>
      </c>
      <c r="G58" s="75" t="s">
        <v>299</v>
      </c>
      <c r="H58" s="75" t="s">
        <v>306</v>
      </c>
      <c r="I58" s="76" t="s">
        <v>389</v>
      </c>
    </row>
    <row r="59" spans="1:9" ht="15" customHeight="1">
      <c r="A59" s="164" t="s">
        <v>223</v>
      </c>
      <c r="B59" s="73">
        <v>54</v>
      </c>
      <c r="C59" s="74" t="s">
        <v>172</v>
      </c>
      <c r="D59" s="75" t="s">
        <v>51</v>
      </c>
      <c r="E59" s="75" t="s">
        <v>52</v>
      </c>
      <c r="F59" s="74" t="s">
        <v>107</v>
      </c>
      <c r="G59" s="75" t="s">
        <v>173</v>
      </c>
      <c r="H59" s="75" t="s">
        <v>53</v>
      </c>
      <c r="I59" s="76" t="s">
        <v>390</v>
      </c>
    </row>
    <row r="60" spans="1:9" ht="15" customHeight="1">
      <c r="A60" s="164" t="s">
        <v>227</v>
      </c>
      <c r="B60" s="73">
        <v>55</v>
      </c>
      <c r="C60" s="74" t="s">
        <v>172</v>
      </c>
      <c r="D60" s="75" t="s">
        <v>54</v>
      </c>
      <c r="E60" s="75" t="s">
        <v>55</v>
      </c>
      <c r="F60" s="74" t="s">
        <v>107</v>
      </c>
      <c r="G60" s="75" t="s">
        <v>155</v>
      </c>
      <c r="H60" s="75" t="s">
        <v>56</v>
      </c>
      <c r="I60" s="76" t="s">
        <v>391</v>
      </c>
    </row>
    <row r="61" spans="1:9" ht="15" customHeight="1">
      <c r="A61" s="164" t="s">
        <v>230</v>
      </c>
      <c r="B61" s="73">
        <v>56</v>
      </c>
      <c r="C61" s="74" t="s">
        <v>172</v>
      </c>
      <c r="D61" s="75" t="s">
        <v>57</v>
      </c>
      <c r="E61" s="75" t="s">
        <v>58</v>
      </c>
      <c r="F61" s="74" t="s">
        <v>107</v>
      </c>
      <c r="G61" s="75" t="s">
        <v>134</v>
      </c>
      <c r="H61" s="75" t="s">
        <v>348</v>
      </c>
      <c r="I61" s="76" t="s">
        <v>404</v>
      </c>
    </row>
    <row r="62" spans="1:9" ht="15" customHeight="1">
      <c r="A62" s="164" t="s">
        <v>231</v>
      </c>
      <c r="B62" s="73">
        <v>57</v>
      </c>
      <c r="C62" s="74" t="s">
        <v>205</v>
      </c>
      <c r="D62" s="75" t="s">
        <v>59</v>
      </c>
      <c r="E62" s="75" t="s">
        <v>60</v>
      </c>
      <c r="F62" s="74" t="s">
        <v>107</v>
      </c>
      <c r="G62" s="75" t="s">
        <v>155</v>
      </c>
      <c r="H62" s="75" t="s">
        <v>210</v>
      </c>
      <c r="I62" s="76" t="s">
        <v>409</v>
      </c>
    </row>
    <row r="63" spans="1:9" ht="15" customHeight="1">
      <c r="A63" s="164" t="s">
        <v>234</v>
      </c>
      <c r="B63" s="73">
        <v>58</v>
      </c>
      <c r="C63" s="74" t="s">
        <v>205</v>
      </c>
      <c r="D63" s="75" t="s">
        <v>61</v>
      </c>
      <c r="E63" s="75" t="s">
        <v>302</v>
      </c>
      <c r="F63" s="74" t="s">
        <v>107</v>
      </c>
      <c r="G63" s="75" t="s">
        <v>134</v>
      </c>
      <c r="H63" s="75" t="s">
        <v>303</v>
      </c>
      <c r="I63" s="76" t="s">
        <v>413</v>
      </c>
    </row>
    <row r="64" spans="1:9" ht="15" customHeight="1">
      <c r="A64" s="164" t="s">
        <v>236</v>
      </c>
      <c r="B64" s="73">
        <v>59</v>
      </c>
      <c r="C64" s="74" t="s">
        <v>309</v>
      </c>
      <c r="D64" s="75" t="s">
        <v>311</v>
      </c>
      <c r="E64" s="75" t="s">
        <v>312</v>
      </c>
      <c r="F64" s="74" t="s">
        <v>107</v>
      </c>
      <c r="G64" s="75" t="s">
        <v>226</v>
      </c>
      <c r="H64" s="75" t="s">
        <v>351</v>
      </c>
      <c r="I64" s="76" t="s">
        <v>392</v>
      </c>
    </row>
    <row r="65" spans="1:9" ht="15" customHeight="1">
      <c r="A65" s="164" t="s">
        <v>239</v>
      </c>
      <c r="B65" s="73">
        <v>60</v>
      </c>
      <c r="C65" s="74" t="s">
        <v>309</v>
      </c>
      <c r="D65" s="75" t="s">
        <v>224</v>
      </c>
      <c r="E65" s="75" t="s">
        <v>225</v>
      </c>
      <c r="F65" s="74" t="s">
        <v>107</v>
      </c>
      <c r="G65" s="75" t="s">
        <v>226</v>
      </c>
      <c r="H65" s="75" t="s">
        <v>351</v>
      </c>
      <c r="I65" s="76" t="s">
        <v>393</v>
      </c>
    </row>
    <row r="66" spans="1:9" ht="15" customHeight="1">
      <c r="A66" s="164" t="s">
        <v>240</v>
      </c>
      <c r="B66" s="73">
        <v>61</v>
      </c>
      <c r="C66" s="74" t="s">
        <v>309</v>
      </c>
      <c r="D66" s="75" t="s">
        <v>310</v>
      </c>
      <c r="E66" s="75" t="s">
        <v>329</v>
      </c>
      <c r="F66" s="74" t="s">
        <v>107</v>
      </c>
      <c r="G66" s="75" t="s">
        <v>182</v>
      </c>
      <c r="H66" s="75" t="s">
        <v>351</v>
      </c>
      <c r="I66" s="76" t="s">
        <v>394</v>
      </c>
    </row>
    <row r="67" spans="1:9" ht="15" customHeight="1">
      <c r="A67" s="164" t="s">
        <v>241</v>
      </c>
      <c r="B67" s="73">
        <v>62</v>
      </c>
      <c r="C67" s="74" t="s">
        <v>309</v>
      </c>
      <c r="D67" s="75" t="s">
        <v>317</v>
      </c>
      <c r="E67" s="75" t="s">
        <v>358</v>
      </c>
      <c r="F67" s="74" t="s">
        <v>107</v>
      </c>
      <c r="G67" s="75" t="s">
        <v>318</v>
      </c>
      <c r="H67" s="75" t="s">
        <v>351</v>
      </c>
      <c r="I67" s="76" t="s">
        <v>395</v>
      </c>
    </row>
    <row r="68" spans="1:9" ht="15" customHeight="1">
      <c r="A68" s="164" t="s">
        <v>242</v>
      </c>
      <c r="B68" s="73">
        <v>63</v>
      </c>
      <c r="C68" s="74" t="s">
        <v>309</v>
      </c>
      <c r="D68" s="75" t="s">
        <v>314</v>
      </c>
      <c r="E68" s="75" t="s">
        <v>315</v>
      </c>
      <c r="F68" s="74" t="s">
        <v>107</v>
      </c>
      <c r="G68" s="75" t="s">
        <v>226</v>
      </c>
      <c r="H68" s="75" t="s">
        <v>351</v>
      </c>
      <c r="I68" s="76" t="s">
        <v>396</v>
      </c>
    </row>
    <row r="69" spans="1:9" ht="15" customHeight="1">
      <c r="A69" s="164" t="s">
        <v>245</v>
      </c>
      <c r="B69" s="73">
        <v>64</v>
      </c>
      <c r="C69" s="74" t="s">
        <v>309</v>
      </c>
      <c r="D69" s="75" t="s">
        <v>221</v>
      </c>
      <c r="E69" s="75" t="s">
        <v>352</v>
      </c>
      <c r="F69" s="74" t="s">
        <v>107</v>
      </c>
      <c r="G69" s="75" t="s">
        <v>222</v>
      </c>
      <c r="H69" s="75" t="s">
        <v>351</v>
      </c>
      <c r="I69" s="76" t="s">
        <v>397</v>
      </c>
    </row>
    <row r="70" spans="1:9" ht="15" customHeight="1">
      <c r="A70" s="164" t="s">
        <v>249</v>
      </c>
      <c r="B70" s="73">
        <v>65</v>
      </c>
      <c r="C70" s="74" t="s">
        <v>309</v>
      </c>
      <c r="D70" s="75" t="s">
        <v>322</v>
      </c>
      <c r="E70" s="75" t="s">
        <v>323</v>
      </c>
      <c r="F70" s="74" t="s">
        <v>107</v>
      </c>
      <c r="G70" s="75" t="s">
        <v>222</v>
      </c>
      <c r="H70" s="75" t="s">
        <v>353</v>
      </c>
      <c r="I70" s="76" t="s">
        <v>398</v>
      </c>
    </row>
    <row r="71" spans="1:9" ht="15" customHeight="1">
      <c r="A71" s="164" t="s">
        <v>313</v>
      </c>
      <c r="B71" s="73">
        <v>66</v>
      </c>
      <c r="C71" s="74" t="s">
        <v>309</v>
      </c>
      <c r="D71" s="75" t="s">
        <v>320</v>
      </c>
      <c r="E71" s="75" t="s">
        <v>321</v>
      </c>
      <c r="F71" s="74" t="s">
        <v>107</v>
      </c>
      <c r="G71" s="75" t="s">
        <v>297</v>
      </c>
      <c r="H71" s="75" t="s">
        <v>351</v>
      </c>
      <c r="I71" s="76" t="s">
        <v>405</v>
      </c>
    </row>
    <row r="72" spans="1:9" ht="15" customHeight="1">
      <c r="A72" s="164" t="s">
        <v>316</v>
      </c>
      <c r="B72" s="73">
        <v>67</v>
      </c>
      <c r="C72" s="74" t="s">
        <v>309</v>
      </c>
      <c r="D72" s="75" t="s">
        <v>324</v>
      </c>
      <c r="E72" s="75" t="s">
        <v>325</v>
      </c>
      <c r="F72" s="74" t="s">
        <v>107</v>
      </c>
      <c r="G72" s="75" t="s">
        <v>226</v>
      </c>
      <c r="H72" s="75" t="s">
        <v>354</v>
      </c>
      <c r="I72" s="76" t="s">
        <v>410</v>
      </c>
    </row>
    <row r="73" spans="1:9" ht="15" customHeight="1">
      <c r="A73" s="164" t="s">
        <v>319</v>
      </c>
      <c r="B73" s="73">
        <v>68</v>
      </c>
      <c r="C73" s="74" t="s">
        <v>309</v>
      </c>
      <c r="D73" s="75" t="s">
        <v>326</v>
      </c>
      <c r="E73" s="75" t="s">
        <v>327</v>
      </c>
      <c r="F73" s="74" t="s">
        <v>107</v>
      </c>
      <c r="G73" s="75" t="s">
        <v>222</v>
      </c>
      <c r="H73" s="75" t="s">
        <v>351</v>
      </c>
      <c r="I73" s="76" t="s">
        <v>414</v>
      </c>
    </row>
  </sheetData>
  <sheetProtection/>
  <autoFilter ref="A7:I73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1:J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8"/>
      <c r="B1" s="188"/>
      <c r="C1" s="92"/>
      <c r="D1" s="30"/>
      <c r="E1" s="30"/>
      <c r="F1" s="162"/>
      <c r="G1" s="30"/>
      <c r="H1" s="30"/>
      <c r="I1" s="43"/>
    </row>
    <row r="2" spans="1:9" ht="15" customHeight="1">
      <c r="A2" s="273" t="str">
        <f>Startlist!A1</f>
        <v>GROSSI TOIDUKAUBAD VIRU RALLI 2021</v>
      </c>
      <c r="B2" s="273"/>
      <c r="C2" s="274"/>
      <c r="D2" s="274"/>
      <c r="E2" s="274"/>
      <c r="F2" s="274"/>
      <c r="G2" s="274"/>
      <c r="H2" s="274"/>
      <c r="I2" s="274"/>
    </row>
    <row r="3" spans="1:9" ht="15">
      <c r="A3" s="267" t="str">
        <f>Startlist!$A2</f>
        <v>18.september 2021</v>
      </c>
      <c r="B3" s="267"/>
      <c r="C3" s="267"/>
      <c r="D3" s="267"/>
      <c r="E3" s="267"/>
      <c r="F3" s="267"/>
      <c r="G3" s="267"/>
      <c r="H3" s="267"/>
      <c r="I3" s="267"/>
    </row>
    <row r="4" spans="1:9" ht="15">
      <c r="A4" s="267" t="str">
        <f>Startlist!$A3</f>
        <v>Rakvere</v>
      </c>
      <c r="B4" s="267"/>
      <c r="C4" s="267"/>
      <c r="D4" s="267"/>
      <c r="E4" s="267"/>
      <c r="F4" s="267"/>
      <c r="G4" s="267"/>
      <c r="H4" s="267"/>
      <c r="I4" s="267"/>
    </row>
    <row r="5" spans="1:9" ht="15" customHeight="1">
      <c r="A5" s="188"/>
      <c r="B5" s="188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89" t="s">
        <v>67</v>
      </c>
      <c r="D6" s="120"/>
      <c r="E6" s="115"/>
      <c r="F6" s="115"/>
      <c r="G6" s="115"/>
      <c r="H6" s="115"/>
      <c r="I6" s="119"/>
      <c r="J6" s="78"/>
    </row>
    <row r="7" spans="1:10" ht="12.75">
      <c r="A7" s="236" t="s">
        <v>274</v>
      </c>
      <c r="B7" s="237" t="s">
        <v>275</v>
      </c>
      <c r="C7" s="237" t="s">
        <v>82</v>
      </c>
      <c r="D7" s="94"/>
      <c r="E7" s="95" t="s">
        <v>70</v>
      </c>
      <c r="F7" s="94"/>
      <c r="G7" s="96" t="s">
        <v>79</v>
      </c>
      <c r="H7" s="93" t="s">
        <v>78</v>
      </c>
      <c r="I7" s="240" t="s">
        <v>72</v>
      </c>
      <c r="J7" s="78"/>
    </row>
    <row r="8" spans="1:10" ht="15" customHeight="1">
      <c r="A8" s="97">
        <v>1</v>
      </c>
      <c r="B8" s="231">
        <f>COUNTIF($D$1:D7,D8)+1</f>
        <v>1</v>
      </c>
      <c r="C8" s="129">
        <v>1</v>
      </c>
      <c r="D8" s="98" t="str">
        <f>IF(VLOOKUP($C8,'Champ Classes'!$A:$D,2,FALSE)="","",VLOOKUP($C8,'Champ Classes'!$A:$D,2,FALSE))</f>
        <v>EMV1</v>
      </c>
      <c r="E8" s="99" t="str">
        <f>CONCATENATE(VLOOKUP(C8,Startlist!B:H,3,FALSE)," / ",VLOOKUP(C8,Startlist!B:H,4,FALSE))</f>
        <v>Georg Gross / Raigo Mōlder</v>
      </c>
      <c r="F8" s="100" t="str">
        <f>VLOOKUP(C8,Startlist!B:F,5,FALSE)</f>
        <v>EST</v>
      </c>
      <c r="G8" s="99" t="str">
        <f>VLOOKUP(C8,Startlist!B:H,7,FALSE)</f>
        <v>Ford Fiesta WRC</v>
      </c>
      <c r="H8" s="99" t="str">
        <f>VLOOKUP(C8,Startlist!B:H,6,FALSE)</f>
        <v>OT RACING</v>
      </c>
      <c r="I8" s="239" t="str">
        <f>IF(VLOOKUP(C8,Results!B:M,10,FALSE)="","Retired",VLOOKUP(C8,Results!B:M,10,FALSE))</f>
        <v> 6.44,7</v>
      </c>
      <c r="J8" s="158"/>
    </row>
    <row r="9" spans="1:10" ht="15" customHeight="1">
      <c r="A9" s="97">
        <f>A8+1</f>
        <v>2</v>
      </c>
      <c r="B9" s="231">
        <f>COUNTIF($D$1:D8,D9)+1</f>
        <v>1</v>
      </c>
      <c r="C9" s="129">
        <v>4</v>
      </c>
      <c r="D9" s="98" t="str">
        <f>IF(VLOOKUP($C9,'Champ Classes'!$A:$D,2,FALSE)="","",VLOOKUP($C9,'Champ Classes'!$A:$D,2,FALSE))</f>
        <v>EMV2</v>
      </c>
      <c r="E9" s="99" t="str">
        <f>CONCATENATE(VLOOKUP(C9,Startlist!B:H,3,FALSE)," / ",VLOOKUP(C9,Startlist!B:H,4,FALSE))</f>
        <v>Ken Torn / Kauri Pannas</v>
      </c>
      <c r="F9" s="100" t="str">
        <f>VLOOKUP(C9,Startlist!B:F,5,FALSE)</f>
        <v>EST</v>
      </c>
      <c r="G9" s="99" t="str">
        <f>VLOOKUP(C9,Startlist!B:H,7,FALSE)</f>
        <v>Hyundai I20 NG R5</v>
      </c>
      <c r="H9" s="99" t="str">
        <f>VLOOKUP(C9,Startlist!B:H,6,FALSE)</f>
        <v>HT MOTORSPORT</v>
      </c>
      <c r="I9" s="239" t="str">
        <f>IF(VLOOKUP(C9,Results!B:M,10,FALSE)="","Retired",VLOOKUP(C9,Results!B:M,10,FALSE))</f>
        <v> 6.56,9</v>
      </c>
      <c r="J9" s="158"/>
    </row>
    <row r="10" spans="1:10" ht="15" customHeight="1">
      <c r="A10" s="97">
        <f>A9+1</f>
        <v>3</v>
      </c>
      <c r="B10" s="231">
        <f>COUNTIF($D$1:D9,D10)+1</f>
        <v>2</v>
      </c>
      <c r="C10" s="129">
        <v>2</v>
      </c>
      <c r="D10" s="98" t="str">
        <f>IF(VLOOKUP($C10,'Champ Classes'!$A:$D,2,FALSE)="","",VLOOKUP($C10,'Champ Classes'!$A:$D,2,FALSE))</f>
        <v>EMV2</v>
      </c>
      <c r="E10" s="99" t="str">
        <f>CONCATENATE(VLOOKUP(C10,Startlist!B:H,3,FALSE)," / ",VLOOKUP(C10,Startlist!B:H,4,FALSE))</f>
        <v>Raul Jeets / Timo Taniel</v>
      </c>
      <c r="F10" s="100" t="str">
        <f>VLOOKUP(C10,Startlist!B:F,5,FALSE)</f>
        <v>EST</v>
      </c>
      <c r="G10" s="99" t="str">
        <f>VLOOKUP(C10,Startlist!B:H,7,FALSE)</f>
        <v>Skoda Fabia Rally2 Evo</v>
      </c>
      <c r="H10" s="99" t="str">
        <f>VLOOKUP(C10,Startlist!B:H,6,FALSE)</f>
        <v>TEHASE AUTO</v>
      </c>
      <c r="I10" s="239" t="str">
        <f>IF(VLOOKUP(C10,Results!B:M,10,FALSE)="","Retired",VLOOKUP(C10,Results!B:M,10,FALSE))</f>
        <v> 7.02,6</v>
      </c>
      <c r="J10" s="158"/>
    </row>
    <row r="11" spans="1:10" ht="15" customHeight="1">
      <c r="A11" s="97">
        <f>A10+1</f>
        <v>4</v>
      </c>
      <c r="B11" s="231">
        <f>COUNTIF($D$1:D10,D11)+1</f>
        <v>1</v>
      </c>
      <c r="C11" s="129">
        <v>7</v>
      </c>
      <c r="D11" s="98" t="str">
        <f>IF(VLOOKUP($C11,'Champ Classes'!$A:$D,2,FALSE)="","",VLOOKUP($C11,'Champ Classes'!$A:$D,2,FALSE))</f>
        <v>EMV5</v>
      </c>
      <c r="E11" s="99" t="str">
        <f>CONCATENATE(VLOOKUP(C11,Startlist!B:H,3,FALSE)," / ",VLOOKUP(C11,Startlist!B:H,4,FALSE))</f>
        <v>Timmu Kōrge / Erik Vaasa</v>
      </c>
      <c r="F11" s="100" t="str">
        <f>VLOOKUP(C11,Startlist!B:F,5,FALSE)</f>
        <v>EST</v>
      </c>
      <c r="G11" s="99" t="str">
        <f>VLOOKUP(C11,Startlist!B:H,7,FALSE)</f>
        <v>Mitsubishi Lancer Evo 9</v>
      </c>
      <c r="H11" s="99" t="str">
        <f>VLOOKUP(C11,Startlist!B:H,6,FALSE)</f>
        <v>KUPATAMA MOTORSPORT</v>
      </c>
      <c r="I11" s="239" t="str">
        <f>IF(VLOOKUP(C11,Results!B:M,10,FALSE)="","Retired",VLOOKUP(C11,Results!B:M,10,FALSE))</f>
        <v> 7.04,3</v>
      </c>
      <c r="J11" s="158"/>
    </row>
    <row r="12" spans="1:10" ht="15" customHeight="1">
      <c r="A12" s="97">
        <f aca="true" t="shared" si="0" ref="A12:A53">A11+1</f>
        <v>5</v>
      </c>
      <c r="B12" s="231">
        <f>COUNTIF($D$1:D11,D12)+1</f>
        <v>2</v>
      </c>
      <c r="C12" s="129">
        <v>8</v>
      </c>
      <c r="D12" s="98" t="str">
        <f>IF(VLOOKUP($C12,'Champ Classes'!$A:$D,2,FALSE)="","",VLOOKUP($C12,'Champ Classes'!$A:$D,2,FALSE))</f>
        <v>EMV5</v>
      </c>
      <c r="E12" s="99" t="str">
        <f>CONCATENATE(VLOOKUP(C12,Startlist!B:H,3,FALSE)," / ",VLOOKUP(C12,Startlist!B:H,4,FALSE))</f>
        <v>Ranno Bundsen / Robert Loshtshenikov</v>
      </c>
      <c r="F12" s="100" t="str">
        <f>VLOOKUP(C12,Startlist!B:F,5,FALSE)</f>
        <v>EST</v>
      </c>
      <c r="G12" s="99" t="str">
        <f>VLOOKUP(C12,Startlist!B:H,7,FALSE)</f>
        <v>Mitsubishi Lancer Evo 7</v>
      </c>
      <c r="H12" s="99" t="str">
        <f>VLOOKUP(C12,Startlist!B:H,6,FALSE)</f>
        <v>A1M MOTORSPORT</v>
      </c>
      <c r="I12" s="239" t="str">
        <f>IF(VLOOKUP(C12,Results!B:M,10,FALSE)="","Retired",VLOOKUP(C12,Results!B:M,10,FALSE))</f>
        <v> 7.19,1</v>
      </c>
      <c r="J12" s="158"/>
    </row>
    <row r="13" spans="1:10" ht="15" customHeight="1">
      <c r="A13" s="97">
        <f t="shared" si="0"/>
        <v>6</v>
      </c>
      <c r="B13" s="231">
        <f>COUNTIF($D$1:D12,D13)+1</f>
        <v>3</v>
      </c>
      <c r="C13" s="129">
        <v>11</v>
      </c>
      <c r="D13" s="98" t="str">
        <f>IF(VLOOKUP($C13,'Champ Classes'!$A:$D,2,FALSE)="","",VLOOKUP($C13,'Champ Classes'!$A:$D,2,FALSE))</f>
        <v>EMV5</v>
      </c>
      <c r="E13" s="99" t="str">
        <f>CONCATENATE(VLOOKUP(C13,Startlist!B:H,3,FALSE)," / ",VLOOKUP(C13,Startlist!B:H,4,FALSE))</f>
        <v>Siim Liivamägi / Edvin Parisalu</v>
      </c>
      <c r="F13" s="100" t="str">
        <f>VLOOKUP(C13,Startlist!B:F,5,FALSE)</f>
        <v>EST</v>
      </c>
      <c r="G13" s="99" t="str">
        <f>VLOOKUP(C13,Startlist!B:H,7,FALSE)</f>
        <v>Mitsubishi Lancer Evo 9</v>
      </c>
      <c r="H13" s="99" t="str">
        <f>VLOOKUP(C13,Startlist!B:H,6,FALSE)</f>
        <v>KUPATAMA MOTORSPORT</v>
      </c>
      <c r="I13" s="239" t="str">
        <f>IF(VLOOKUP(C13,Results!B:M,10,FALSE)="","Retired",VLOOKUP(C13,Results!B:M,10,FALSE))</f>
        <v> 7.22,4</v>
      </c>
      <c r="J13" s="158"/>
    </row>
    <row r="14" spans="1:10" ht="15" customHeight="1">
      <c r="A14" s="97">
        <f t="shared" si="0"/>
        <v>7</v>
      </c>
      <c r="B14" s="231">
        <f>COUNTIF($D$1:D13,D14)+1</f>
        <v>3</v>
      </c>
      <c r="C14" s="129">
        <v>5</v>
      </c>
      <c r="D14" s="98" t="str">
        <f>IF(VLOOKUP($C14,'Champ Classes'!$A:$D,2,FALSE)="","",VLOOKUP($C14,'Champ Classes'!$A:$D,2,FALSE))</f>
        <v>EMV2</v>
      </c>
      <c r="E14" s="99" t="str">
        <f>CONCATENATE(VLOOKUP(C14,Startlist!B:H,3,FALSE)," / ",VLOOKUP(C14,Startlist!B:H,4,FALSE))</f>
        <v>Radik Shaymiev / Maxim Tsvetkov</v>
      </c>
      <c r="F14" s="100" t="str">
        <f>VLOOKUP(C14,Startlist!B:F,5,FALSE)</f>
        <v>RUS</v>
      </c>
      <c r="G14" s="99" t="str">
        <f>VLOOKUP(C14,Startlist!B:H,7,FALSE)</f>
        <v>Hyundai NG I20 R5</v>
      </c>
      <c r="H14" s="99" t="str">
        <f>VLOOKUP(C14,Startlist!B:H,6,FALSE)</f>
        <v>TAIF MOTORSPORT</v>
      </c>
      <c r="I14" s="239" t="str">
        <f>IF(VLOOKUP(C14,Results!B:M,10,FALSE)="","Retired",VLOOKUP(C14,Results!B:M,10,FALSE))</f>
        <v> 7.24,4</v>
      </c>
      <c r="J14" s="158"/>
    </row>
    <row r="15" spans="1:10" ht="15" customHeight="1">
      <c r="A15" s="97">
        <f t="shared" si="0"/>
        <v>8</v>
      </c>
      <c r="B15" s="231">
        <f>COUNTIF($D$1:D14,D15)+1</f>
        <v>4</v>
      </c>
      <c r="C15" s="129">
        <v>12</v>
      </c>
      <c r="D15" s="98" t="str">
        <f>IF(VLOOKUP($C15,'Champ Classes'!$A:$D,2,FALSE)="","",VLOOKUP($C15,'Champ Classes'!$A:$D,2,FALSE))</f>
        <v>EMV5</v>
      </c>
      <c r="E15" s="99" t="str">
        <f>CONCATENATE(VLOOKUP(C15,Startlist!B:H,3,FALSE)," / ",VLOOKUP(C15,Startlist!B:H,4,FALSE))</f>
        <v>Kristo Subi / Ants Uustalu</v>
      </c>
      <c r="F15" s="100" t="str">
        <f>VLOOKUP(C15,Startlist!B:F,5,FALSE)</f>
        <v>EST</v>
      </c>
      <c r="G15" s="99" t="str">
        <f>VLOOKUP(C15,Startlist!B:H,7,FALSE)</f>
        <v>Mitsubishi Lancer Evo 9</v>
      </c>
      <c r="H15" s="99" t="str">
        <f>VLOOKUP(C15,Startlist!B:H,6,FALSE)</f>
        <v>A1M MOTORSPORT</v>
      </c>
      <c r="I15" s="239" t="str">
        <f>IF(VLOOKUP(C15,Results!B:M,10,FALSE)="","Retired",VLOOKUP(C15,Results!B:M,10,FALSE))</f>
        <v> 7.24,5</v>
      </c>
      <c r="J15" s="158"/>
    </row>
    <row r="16" spans="1:10" ht="15" customHeight="1">
      <c r="A16" s="97">
        <f t="shared" si="0"/>
        <v>9</v>
      </c>
      <c r="B16" s="231">
        <f>COUNTIF($D$1:D15,D16)+1</f>
        <v>1</v>
      </c>
      <c r="C16" s="129">
        <v>28</v>
      </c>
      <c r="D16" s="98" t="str">
        <f>IF(VLOOKUP($C16,'Champ Classes'!$A:$D,2,FALSE)="","",VLOOKUP($C16,'Champ Classes'!$A:$D,2,FALSE))</f>
        <v>EMV6</v>
      </c>
      <c r="E16" s="99" t="str">
        <f>CONCATENATE(VLOOKUP(C16,Startlist!B:H,3,FALSE)," / ",VLOOKUP(C16,Startlist!B:H,4,FALSE))</f>
        <v>Toomas Vask / Taaniel Tigas</v>
      </c>
      <c r="F16" s="100" t="str">
        <f>VLOOKUP(C16,Startlist!B:F,5,FALSE)</f>
        <v>EST</v>
      </c>
      <c r="G16" s="99" t="str">
        <f>VLOOKUP(C16,Startlist!B:H,7,FALSE)</f>
        <v>BMW M3</v>
      </c>
      <c r="H16" s="99" t="str">
        <f>VLOOKUP(C16,Startlist!B:H,6,FALSE)</f>
        <v>MS RACING</v>
      </c>
      <c r="I16" s="239" t="str">
        <f>IF(VLOOKUP(C16,Results!B:M,10,FALSE)="","Retired",VLOOKUP(C16,Results!B:M,10,FALSE))</f>
        <v> 7.31,4</v>
      </c>
      <c r="J16" s="158"/>
    </row>
    <row r="17" spans="1:10" ht="15" customHeight="1">
      <c r="A17" s="97">
        <f t="shared" si="0"/>
        <v>10</v>
      </c>
      <c r="B17" s="231">
        <f>COUNTIF($D$1:D16,D17)+1</f>
        <v>2</v>
      </c>
      <c r="C17" s="129">
        <v>33</v>
      </c>
      <c r="D17" s="98" t="str">
        <f>IF(VLOOKUP($C17,'Champ Classes'!$A:$D,2,FALSE)="","",VLOOKUP($C17,'Champ Classes'!$A:$D,2,FALSE))</f>
        <v>EMV6</v>
      </c>
      <c r="E17" s="99" t="str">
        <f>CONCATENATE(VLOOKUP(C17,Startlist!B:H,3,FALSE)," / ",VLOOKUP(C17,Startlist!B:H,4,FALSE))</f>
        <v>Taavi Niinemets / Esko Allika</v>
      </c>
      <c r="F17" s="100" t="str">
        <f>VLOOKUP(C17,Startlist!B:F,5,FALSE)</f>
        <v>EST</v>
      </c>
      <c r="G17" s="99" t="str">
        <f>VLOOKUP(C17,Startlist!B:H,7,FALSE)</f>
        <v>BMW M3</v>
      </c>
      <c r="H17" s="99" t="str">
        <f>VLOOKUP(C17,Startlist!B:H,6,FALSE)</f>
        <v>JUURU TEHNIKAKLUBI</v>
      </c>
      <c r="I17" s="239" t="str">
        <f>IF(VLOOKUP(C17,Results!B:M,10,FALSE)="","Retired",VLOOKUP(C17,Results!B:M,10,FALSE))</f>
        <v> 7.39,8</v>
      </c>
      <c r="J17" s="158"/>
    </row>
    <row r="18" spans="1:10" ht="15" customHeight="1">
      <c r="A18" s="97">
        <f t="shared" si="0"/>
        <v>11</v>
      </c>
      <c r="B18" s="231">
        <f>COUNTIF($D$1:D17,D18)+1</f>
        <v>1</v>
      </c>
      <c r="C18" s="129">
        <v>18</v>
      </c>
      <c r="D18" s="98" t="str">
        <f>IF(VLOOKUP($C18,'Champ Classes'!$A:$D,2,FALSE)="","",VLOOKUP($C18,'Champ Classes'!$A:$D,2,FALSE))</f>
        <v>EMV4</v>
      </c>
      <c r="E18" s="99" t="str">
        <f>CONCATENATE(VLOOKUP(C18,Startlist!B:H,3,FALSE)," / ",VLOOKUP(C18,Startlist!B:H,4,FALSE))</f>
        <v>Joosep Ralf Nōgene / Simo Koskinen</v>
      </c>
      <c r="F18" s="100" t="str">
        <f>VLOOKUP(C18,Startlist!B:F,5,FALSE)</f>
        <v>EST</v>
      </c>
      <c r="G18" s="99" t="str">
        <f>VLOOKUP(C18,Startlist!B:H,7,FALSE)</f>
        <v>Ford Fiesta Rally4</v>
      </c>
      <c r="H18" s="99" t="str">
        <f>VLOOKUP(C18,Startlist!B:H,6,FALSE)</f>
        <v>CKR ESTONIA</v>
      </c>
      <c r="I18" s="239" t="str">
        <f>IF(VLOOKUP(C18,Results!B:M,10,FALSE)="","Retired",VLOOKUP(C18,Results!B:M,10,FALSE))</f>
        <v> 7.43,8</v>
      </c>
      <c r="J18" s="158"/>
    </row>
    <row r="19" spans="1:10" ht="15" customHeight="1">
      <c r="A19" s="97">
        <f t="shared" si="0"/>
        <v>12</v>
      </c>
      <c r="B19" s="231">
        <f>COUNTIF($D$1:D18,D19)+1</f>
        <v>1</v>
      </c>
      <c r="C19" s="129">
        <v>34</v>
      </c>
      <c r="D19" s="98" t="str">
        <f>IF(VLOOKUP($C19,'Champ Classes'!$A:$D,2,FALSE)="","",VLOOKUP($C19,'Champ Classes'!$A:$D,2,FALSE))</f>
        <v>EMV7</v>
      </c>
      <c r="E19" s="99" t="str">
        <f>CONCATENATE(VLOOKUP(C19,Startlist!B:H,3,FALSE)," / ",VLOOKUP(C19,Startlist!B:H,4,FALSE))</f>
        <v>David Sultanjants / Siim Oja</v>
      </c>
      <c r="F19" s="100" t="str">
        <f>VLOOKUP(C19,Startlist!B:F,5,FALSE)</f>
        <v>EST</v>
      </c>
      <c r="G19" s="99" t="str">
        <f>VLOOKUP(C19,Startlist!B:H,7,FALSE)</f>
        <v>Citroen DS3</v>
      </c>
      <c r="H19" s="99" t="str">
        <f>VLOOKUP(C19,Startlist!B:H,6,FALSE)</f>
        <v>MS RACING</v>
      </c>
      <c r="I19" s="239" t="str">
        <f>IF(VLOOKUP(C19,Results!B:M,10,FALSE)="","Retired",VLOOKUP(C19,Results!B:M,10,FALSE))</f>
        <v> 7.49,2</v>
      </c>
      <c r="J19" s="158"/>
    </row>
    <row r="20" spans="1:10" ht="15" customHeight="1">
      <c r="A20" s="97">
        <f t="shared" si="0"/>
        <v>13</v>
      </c>
      <c r="B20" s="231">
        <f>COUNTIF($D$1:D19,D20)+1</f>
        <v>2</v>
      </c>
      <c r="C20" s="129">
        <v>19</v>
      </c>
      <c r="D20" s="98" t="str">
        <f>IF(VLOOKUP($C20,'Champ Classes'!$A:$D,2,FALSE)="","",VLOOKUP($C20,'Champ Classes'!$A:$D,2,FALSE))</f>
        <v>EMV4</v>
      </c>
      <c r="E20" s="99" t="str">
        <f>CONCATENATE(VLOOKUP(C20,Startlist!B:H,3,FALSE)," / ",VLOOKUP(C20,Startlist!B:H,4,FALSE))</f>
        <v>Kaspar Kasari / Rainis Raidma</v>
      </c>
      <c r="F20" s="100" t="str">
        <f>VLOOKUP(C20,Startlist!B:F,5,FALSE)</f>
        <v>EST</v>
      </c>
      <c r="G20" s="99" t="str">
        <f>VLOOKUP(C20,Startlist!B:H,7,FALSE)</f>
        <v>Ford Fiesta Rally4</v>
      </c>
      <c r="H20" s="99" t="str">
        <f>VLOOKUP(C20,Startlist!B:H,6,FALSE)</f>
        <v>OT RACING</v>
      </c>
      <c r="I20" s="239" t="str">
        <f>IF(VLOOKUP(C20,Results!B:M,10,FALSE)="","Retired",VLOOKUP(C20,Results!B:M,10,FALSE))</f>
        <v> 7.50,3</v>
      </c>
      <c r="J20" s="158"/>
    </row>
    <row r="21" spans="1:10" ht="15" customHeight="1">
      <c r="A21" s="97">
        <f t="shared" si="0"/>
        <v>14</v>
      </c>
      <c r="B21" s="231">
        <f>COUNTIF($D$1:D20,D21)+1</f>
        <v>1</v>
      </c>
      <c r="C21" s="129">
        <v>20</v>
      </c>
      <c r="D21" s="98" t="str">
        <f>IF(VLOOKUP($C21,'Champ Classes'!$A:$D,2,FALSE)="","",VLOOKUP($C21,'Champ Classes'!$A:$D,2,FALSE))</f>
        <v>EMV8</v>
      </c>
      <c r="E21" s="99" t="str">
        <f>CONCATENATE(VLOOKUP(C21,Startlist!B:H,3,FALSE)," / ",VLOOKUP(C21,Startlist!B:H,4,FALSE))</f>
        <v>Patrick Enok / Rauno Rohtmets</v>
      </c>
      <c r="F21" s="100" t="str">
        <f>VLOOKUP(C21,Startlist!B:F,5,FALSE)</f>
        <v>EST</v>
      </c>
      <c r="G21" s="99" t="str">
        <f>VLOOKUP(C21,Startlist!B:H,7,FALSE)</f>
        <v>Citroen C2 R2 MAX</v>
      </c>
      <c r="H21" s="99" t="str">
        <f>VLOOKUP(C21,Startlist!B:H,6,FALSE)</f>
        <v>CKR ESTONIA</v>
      </c>
      <c r="I21" s="239" t="str">
        <f>IF(VLOOKUP(C21,Results!B:M,10,FALSE)="","Retired",VLOOKUP(C21,Results!B:M,10,FALSE))</f>
        <v> 7.51,1</v>
      </c>
      <c r="J21" s="158"/>
    </row>
    <row r="22" spans="1:10" ht="15" customHeight="1">
      <c r="A22" s="97">
        <f t="shared" si="0"/>
        <v>15</v>
      </c>
      <c r="B22" s="231">
        <f>COUNTIF($D$1:D21,D22)+1</f>
        <v>2</v>
      </c>
      <c r="C22" s="129">
        <v>21</v>
      </c>
      <c r="D22" s="98" t="str">
        <f>IF(VLOOKUP($C22,'Champ Classes'!$A:$D,2,FALSE)="","",VLOOKUP($C22,'Champ Classes'!$A:$D,2,FALSE))</f>
        <v>EMV7</v>
      </c>
      <c r="E22" s="99" t="str">
        <f>CONCATENATE(VLOOKUP(C22,Startlist!B:H,3,FALSE)," / ",VLOOKUP(C22,Startlist!B:H,4,FALSE))</f>
        <v>Keiro Orgus / Evelin Mitendorf</v>
      </c>
      <c r="F22" s="100" t="str">
        <f>VLOOKUP(C22,Startlist!B:F,5,FALSE)</f>
        <v>EST</v>
      </c>
      <c r="G22" s="99" t="str">
        <f>VLOOKUP(C22,Startlist!B:H,7,FALSE)</f>
        <v>Honda Civic Type-R</v>
      </c>
      <c r="H22" s="99" t="str">
        <f>VLOOKUP(C22,Startlist!B:H,6,FALSE)</f>
        <v>TIKKRI MOTORSPORT</v>
      </c>
      <c r="I22" s="239" t="str">
        <f>IF(VLOOKUP(C22,Results!B:M,10,FALSE)="","Retired",VLOOKUP(C22,Results!B:M,10,FALSE))</f>
        <v> 7.58,9</v>
      </c>
      <c r="J22" s="158"/>
    </row>
    <row r="23" spans="1:10" ht="15" customHeight="1">
      <c r="A23" s="97">
        <f t="shared" si="0"/>
        <v>16</v>
      </c>
      <c r="B23" s="231">
        <f>COUNTIF($D$1:D22,D23)+1</f>
        <v>3</v>
      </c>
      <c r="C23" s="129">
        <v>35</v>
      </c>
      <c r="D23" s="98" t="str">
        <f>IF(VLOOKUP($C23,'Champ Classes'!$A:$D,2,FALSE)="","",VLOOKUP($C23,'Champ Classes'!$A:$D,2,FALSE))</f>
        <v>EMV6</v>
      </c>
      <c r="E23" s="99" t="str">
        <f>CONCATENATE(VLOOKUP(C23,Startlist!B:H,3,FALSE)," / ",VLOOKUP(C23,Startlist!B:H,4,FALSE))</f>
        <v>Marek Tammoja / Markus Tammoja</v>
      </c>
      <c r="F23" s="100" t="str">
        <f>VLOOKUP(C23,Startlist!B:F,5,FALSE)</f>
        <v>EST</v>
      </c>
      <c r="G23" s="99" t="str">
        <f>VLOOKUP(C23,Startlist!B:H,7,FALSE)</f>
        <v>BMW 316I</v>
      </c>
      <c r="H23" s="99" t="str">
        <f>VLOOKUP(C23,Startlist!B:H,6,FALSE)</f>
        <v>MRF MOTORSPORT</v>
      </c>
      <c r="I23" s="239" t="str">
        <f>IF(VLOOKUP(C23,Results!B:M,10,FALSE)="","Retired",VLOOKUP(C23,Results!B:M,10,FALSE))</f>
        <v> 7.59,1</v>
      </c>
      <c r="J23" s="158"/>
    </row>
    <row r="24" spans="1:9" ht="15">
      <c r="A24" s="97">
        <f t="shared" si="0"/>
        <v>17</v>
      </c>
      <c r="B24" s="231">
        <f>COUNTIF($D$1:D23,D24)+1</f>
        <v>5</v>
      </c>
      <c r="C24" s="129">
        <v>30</v>
      </c>
      <c r="D24" s="98" t="str">
        <f>IF(VLOOKUP($C24,'Champ Classes'!$A:$D,2,FALSE)="","",VLOOKUP($C24,'Champ Classes'!$A:$D,2,FALSE))</f>
        <v>EMV5</v>
      </c>
      <c r="E24" s="99" t="str">
        <f>CONCATENATE(VLOOKUP(C24,Startlist!B:H,3,FALSE)," / ",VLOOKUP(C24,Startlist!B:H,4,FALSE))</f>
        <v>Allan Ilves / Erki Pints</v>
      </c>
      <c r="F24" s="100" t="str">
        <f>VLOOKUP(C24,Startlist!B:F,5,FALSE)</f>
        <v>EST</v>
      </c>
      <c r="G24" s="99" t="str">
        <f>VLOOKUP(C24,Startlist!B:H,7,FALSE)</f>
        <v>Mitsubishi Lancer</v>
      </c>
      <c r="H24" s="99" t="str">
        <f>VLOOKUP(C24,Startlist!B:H,6,FALSE)</f>
        <v>KUPATAMA MOTORSPORT</v>
      </c>
      <c r="I24" s="239" t="str">
        <f>IF(VLOOKUP(C24,Results!B:M,10,FALSE)="","Retired",VLOOKUP(C24,Results!B:M,10,FALSE))</f>
        <v> 8.01,0</v>
      </c>
    </row>
    <row r="25" spans="1:9" ht="15">
      <c r="A25" s="97">
        <f t="shared" si="0"/>
        <v>18</v>
      </c>
      <c r="B25" s="231">
        <f>COUNTIF($D$1:D24,D25)+1</f>
        <v>2</v>
      </c>
      <c r="C25" s="129">
        <v>24</v>
      </c>
      <c r="D25" s="98" t="str">
        <f>IF(VLOOKUP($C25,'Champ Classes'!$A:$D,2,FALSE)="","",VLOOKUP($C25,'Champ Classes'!$A:$D,2,FALSE))</f>
        <v>EMV8</v>
      </c>
      <c r="E25" s="99" t="str">
        <f>CONCATENATE(VLOOKUP(C25,Startlist!B:H,3,FALSE)," / ",VLOOKUP(C25,Startlist!B:H,4,FALSE))</f>
        <v>Patrick Juhe / Rauno Orupōld</v>
      </c>
      <c r="F25" s="100" t="str">
        <f>VLOOKUP(C25,Startlist!B:F,5,FALSE)</f>
        <v>EST</v>
      </c>
      <c r="G25" s="99" t="str">
        <f>VLOOKUP(C25,Startlist!B:H,7,FALSE)</f>
        <v>Honda Civic</v>
      </c>
      <c r="H25" s="99" t="str">
        <f>VLOOKUP(C25,Startlist!B:H,6,FALSE)</f>
        <v>BTR RACING</v>
      </c>
      <c r="I25" s="239" t="str">
        <f>IF(VLOOKUP(C25,Results!B:M,10,FALSE)="","Retired",VLOOKUP(C25,Results!B:M,10,FALSE))</f>
        <v> 8.05,6</v>
      </c>
    </row>
    <row r="26" spans="1:9" ht="15">
      <c r="A26" s="97">
        <f t="shared" si="0"/>
        <v>19</v>
      </c>
      <c r="B26" s="231">
        <f>COUNTIF($D$1:D25,D26)+1</f>
        <v>4</v>
      </c>
      <c r="C26" s="129">
        <v>43</v>
      </c>
      <c r="D26" s="98" t="str">
        <f>IF(VLOOKUP($C26,'Champ Classes'!$A:$D,2,FALSE)="","",VLOOKUP($C26,'Champ Classes'!$A:$D,2,FALSE))</f>
        <v>EMV6</v>
      </c>
      <c r="E26" s="99" t="str">
        <f>CONCATENATE(VLOOKUP(C26,Startlist!B:H,3,FALSE)," / ",VLOOKUP(C26,Startlist!B:H,4,FALSE))</f>
        <v>Tarmo Lee / Tōnu Nōmmik</v>
      </c>
      <c r="F26" s="100" t="str">
        <f>VLOOKUP(C26,Startlist!B:F,5,FALSE)</f>
        <v>EST</v>
      </c>
      <c r="G26" s="99" t="str">
        <f>VLOOKUP(C26,Startlist!B:H,7,FALSE)</f>
        <v>BMW E36</v>
      </c>
      <c r="H26" s="99" t="str">
        <f>VLOOKUP(C26,Startlist!B:H,6,FALSE)</f>
        <v>JUURU TEHNIKAKLUBI</v>
      </c>
      <c r="I26" s="239" t="str">
        <f>IF(VLOOKUP(C26,Results!B:M,10,FALSE)="","Retired",VLOOKUP(C26,Results!B:M,10,FALSE))</f>
        <v> 8.07,4</v>
      </c>
    </row>
    <row r="27" spans="1:9" ht="15">
      <c r="A27" s="97">
        <f t="shared" si="0"/>
        <v>20</v>
      </c>
      <c r="B27" s="231">
        <f>COUNTIF($D$1:D26,D27)+1</f>
        <v>3</v>
      </c>
      <c r="C27" s="129">
        <v>41</v>
      </c>
      <c r="D27" s="98" t="str">
        <f>IF(VLOOKUP($C27,'Champ Classes'!$A:$D,2,FALSE)="","",VLOOKUP($C27,'Champ Classes'!$A:$D,2,FALSE))</f>
        <v>EMV8</v>
      </c>
      <c r="E27" s="99" t="str">
        <f>CONCATENATE(VLOOKUP(C27,Startlist!B:H,3,FALSE)," / ",VLOOKUP(C27,Startlist!B:H,4,FALSE))</f>
        <v>Madis Moor / Taavi Udevald</v>
      </c>
      <c r="F27" s="100" t="str">
        <f>VLOOKUP(C27,Startlist!B:F,5,FALSE)</f>
        <v>EST</v>
      </c>
      <c r="G27" s="99" t="str">
        <f>VLOOKUP(C27,Startlist!B:H,7,FALSE)</f>
        <v>Toyota Starlet</v>
      </c>
      <c r="H27" s="99" t="str">
        <f>VLOOKUP(C27,Startlist!B:H,6,FALSE)</f>
        <v>TIKKRI MOTORSPORT</v>
      </c>
      <c r="I27" s="239" t="str">
        <f>IF(VLOOKUP(C27,Results!B:M,10,FALSE)="","Retired",VLOOKUP(C27,Results!B:M,10,FALSE))</f>
        <v> 8.09,5</v>
      </c>
    </row>
    <row r="28" spans="1:9" ht="15">
      <c r="A28" s="97">
        <f t="shared" si="0"/>
        <v>21</v>
      </c>
      <c r="B28" s="231">
        <f>COUNTIF($D$1:D27,D28)+1</f>
        <v>3</v>
      </c>
      <c r="C28" s="129">
        <v>22</v>
      </c>
      <c r="D28" s="98" t="str">
        <f>IF(VLOOKUP($C28,'Champ Classes'!$A:$D,2,FALSE)="","",VLOOKUP($C28,'Champ Classes'!$A:$D,2,FALSE))</f>
        <v>EMV7</v>
      </c>
      <c r="E28" s="99" t="str">
        <f>CONCATENATE(VLOOKUP(C28,Startlist!B:H,3,FALSE)," / ",VLOOKUP(C28,Startlist!B:H,4,FALSE))</f>
        <v>Robert Kikkatalo / Robin Mark</v>
      </c>
      <c r="F28" s="100" t="str">
        <f>VLOOKUP(C28,Startlist!B:F,5,FALSE)</f>
        <v>EST</v>
      </c>
      <c r="G28" s="99" t="str">
        <f>VLOOKUP(C28,Startlist!B:H,7,FALSE)</f>
        <v>Opel Astra</v>
      </c>
      <c r="H28" s="99" t="str">
        <f>VLOOKUP(C28,Startlist!B:H,6,FALSE)</f>
        <v>A1M MOTORSPORT</v>
      </c>
      <c r="I28" s="239" t="str">
        <f>IF(VLOOKUP(C28,Results!B:M,10,FALSE)="","Retired",VLOOKUP(C28,Results!B:M,10,FALSE))</f>
        <v> 8.12,8</v>
      </c>
    </row>
    <row r="29" spans="1:9" ht="15">
      <c r="A29" s="97">
        <f t="shared" si="0"/>
        <v>22</v>
      </c>
      <c r="B29" s="231">
        <f>COUNTIF($D$1:D28,D29)+1</f>
        <v>5</v>
      </c>
      <c r="C29" s="129">
        <v>56</v>
      </c>
      <c r="D29" s="98" t="str">
        <f>IF(VLOOKUP($C29,'Champ Classes'!$A:$D,2,FALSE)="","",VLOOKUP($C29,'Champ Classes'!$A:$D,2,FALSE))</f>
        <v>EMV6</v>
      </c>
      <c r="E29" s="99" t="str">
        <f>CONCATENATE(VLOOKUP(C29,Startlist!B:H,3,FALSE)," / ",VLOOKUP(C29,Startlist!B:H,4,FALSE))</f>
        <v>Magnar Arula / Ragnar Laurits</v>
      </c>
      <c r="F29" s="100" t="str">
        <f>VLOOKUP(C29,Startlist!B:F,5,FALSE)</f>
        <v>EST</v>
      </c>
      <c r="G29" s="99" t="str">
        <f>VLOOKUP(C29,Startlist!B:H,7,FALSE)</f>
        <v>BMW Compact</v>
      </c>
      <c r="H29" s="99" t="str">
        <f>VLOOKUP(C29,Startlist!B:H,6,FALSE)</f>
        <v>KAUR MOTORSPORT</v>
      </c>
      <c r="I29" s="239" t="str">
        <f>IF(VLOOKUP(C29,Results!B:M,10,FALSE)="","Retired",VLOOKUP(C29,Results!B:M,10,FALSE))</f>
        <v> 8.14,8</v>
      </c>
    </row>
    <row r="30" spans="1:9" ht="15">
      <c r="A30" s="97">
        <f t="shared" si="0"/>
        <v>23</v>
      </c>
      <c r="B30" s="231">
        <f>COUNTIF($D$1:D29,D30)+1</f>
        <v>4</v>
      </c>
      <c r="C30" s="206">
        <v>26</v>
      </c>
      <c r="D30" s="98" t="str">
        <f>IF(VLOOKUP($C30,'Champ Classes'!$A:$D,2,FALSE)="","",VLOOKUP($C30,'Champ Classes'!$A:$D,2,FALSE))</f>
        <v>EMV8</v>
      </c>
      <c r="E30" s="99" t="str">
        <f>CONCATENATE(VLOOKUP(C30,Startlist!B:H,3,FALSE)," / ",VLOOKUP(C30,Startlist!B:H,4,FALSE))</f>
        <v>Kristofer Märtson / Risto Märtson</v>
      </c>
      <c r="F30" s="100" t="str">
        <f>VLOOKUP(C30,Startlist!B:F,5,FALSE)</f>
        <v>EST</v>
      </c>
      <c r="G30" s="99" t="str">
        <f>VLOOKUP(C30,Startlist!B:H,7,FALSE)</f>
        <v>Honda Civic</v>
      </c>
      <c r="H30" s="99" t="str">
        <f>VLOOKUP(C30,Startlist!B:H,6,FALSE)</f>
        <v>TIKKRI MOTORSPORT</v>
      </c>
      <c r="I30" s="239" t="str">
        <f>IF(VLOOKUP(C30,Results!B:M,10,FALSE)="","Retired",VLOOKUP(C30,Results!B:M,10,FALSE))</f>
        <v> 8.16,9</v>
      </c>
    </row>
    <row r="31" spans="1:9" ht="15">
      <c r="A31" s="97">
        <f t="shared" si="0"/>
        <v>24</v>
      </c>
      <c r="B31" s="231">
        <f>COUNTIF($D$1:D30,D31)+1</f>
        <v>6</v>
      </c>
      <c r="C31" s="129">
        <v>36</v>
      </c>
      <c r="D31" s="98" t="str">
        <f>IF(VLOOKUP($C31,'Champ Classes'!$A:$D,2,FALSE)="","",VLOOKUP($C31,'Champ Classes'!$A:$D,2,FALSE))</f>
        <v>EMV6</v>
      </c>
      <c r="E31" s="99" t="str">
        <f>CONCATENATE(VLOOKUP(C31,Startlist!B:H,3,FALSE)," / ",VLOOKUP(C31,Startlist!B:H,4,FALSE))</f>
        <v>Karl Jalakas / Janek Kundrats</v>
      </c>
      <c r="F31" s="100" t="str">
        <f>VLOOKUP(C31,Startlist!B:F,5,FALSE)</f>
        <v>EST</v>
      </c>
      <c r="G31" s="99" t="str">
        <f>VLOOKUP(C31,Startlist!B:H,7,FALSE)</f>
        <v>BMW 330I</v>
      </c>
      <c r="H31" s="99" t="str">
        <f>VLOOKUP(C31,Startlist!B:H,6,FALSE)</f>
        <v>PIHTLA RT</v>
      </c>
      <c r="I31" s="239" t="str">
        <f>IF(VLOOKUP(C31,Results!B:M,10,FALSE)="","Retired",VLOOKUP(C31,Results!B:M,10,FALSE))</f>
        <v> 8.27,0</v>
      </c>
    </row>
    <row r="32" spans="1:9" ht="15">
      <c r="A32" s="97">
        <f t="shared" si="0"/>
        <v>25</v>
      </c>
      <c r="B32" s="231">
        <f>COUNTIF($D$1:D31,D32)+1</f>
        <v>4</v>
      </c>
      <c r="C32" s="129">
        <v>69</v>
      </c>
      <c r="D32" s="98" t="str">
        <f>IF(VLOOKUP($C32,'Champ Classes'!$A:$D,2,FALSE)="","",VLOOKUP($C32,'Champ Classes'!$A:$D,2,FALSE))</f>
        <v>EMV7</v>
      </c>
      <c r="E32" s="99" t="str">
        <f>CONCATENATE(VLOOKUP(C32,Startlist!B:H,3,FALSE)," / ",VLOOKUP(C32,Startlist!B:H,4,FALSE))</f>
        <v>Pranko Kōrgesaar / Priit Kōrgesaar</v>
      </c>
      <c r="F32" s="100" t="str">
        <f>VLOOKUP(C32,Startlist!B:F,5,FALSE)</f>
        <v>EST</v>
      </c>
      <c r="G32" s="99" t="str">
        <f>VLOOKUP(C32,Startlist!B:H,7,FALSE)</f>
        <v>BMW E36 Compact</v>
      </c>
      <c r="H32" s="99" t="str">
        <f>VLOOKUP(C32,Startlist!B:H,6,FALSE)</f>
        <v>BTR RACING</v>
      </c>
      <c r="I32" s="239" t="str">
        <f>IF(VLOOKUP(C32,Results!B:M,10,FALSE)="","Retired",VLOOKUP(C32,Results!B:M,10,FALSE))</f>
        <v> 8.28,7</v>
      </c>
    </row>
    <row r="33" spans="1:9" ht="15">
      <c r="A33" s="97">
        <f t="shared" si="0"/>
        <v>26</v>
      </c>
      <c r="B33" s="231">
        <f>COUNTIF($D$1:D32,D33)+1</f>
        <v>7</v>
      </c>
      <c r="C33" s="129">
        <v>50</v>
      </c>
      <c r="D33" s="98" t="str">
        <f>IF(VLOOKUP($C33,'Champ Classes'!$A:$D,2,FALSE)="","",VLOOKUP($C33,'Champ Classes'!$A:$D,2,FALSE))</f>
        <v>EMV6</v>
      </c>
      <c r="E33" s="99" t="str">
        <f>CONCATENATE(VLOOKUP(C33,Startlist!B:H,3,FALSE)," / ",VLOOKUP(C33,Startlist!B:H,4,FALSE))</f>
        <v>Tiit Pōlluäär / Rasmus Vaher</v>
      </c>
      <c r="F33" s="100" t="str">
        <f>VLOOKUP(C33,Startlist!B:F,5,FALSE)</f>
        <v>EST</v>
      </c>
      <c r="G33" s="99" t="str">
        <f>VLOOKUP(C33,Startlist!B:H,7,FALSE)</f>
        <v>BMW M3</v>
      </c>
      <c r="H33" s="99" t="str">
        <f>VLOOKUP(C33,Startlist!B:H,6,FALSE)</f>
        <v>PIHTLA RT</v>
      </c>
      <c r="I33" s="239" t="str">
        <f>IF(VLOOKUP(C33,Results!B:M,10,FALSE)="","Retired",VLOOKUP(C33,Results!B:M,10,FALSE))</f>
        <v> 8.29,3</v>
      </c>
    </row>
    <row r="34" spans="1:9" ht="15">
      <c r="A34" s="97">
        <f t="shared" si="0"/>
        <v>27</v>
      </c>
      <c r="B34" s="231">
        <f>COUNTIF($D$1:D33,D34)+1</f>
        <v>8</v>
      </c>
      <c r="C34" s="129">
        <v>45</v>
      </c>
      <c r="D34" s="98" t="str">
        <f>IF(VLOOKUP($C34,'Champ Classes'!$A:$D,2,FALSE)="","",VLOOKUP($C34,'Champ Classes'!$A:$D,2,FALSE))</f>
        <v>EMV6</v>
      </c>
      <c r="E34" s="99" t="str">
        <f>CONCATENATE(VLOOKUP(C34,Startlist!B:H,3,FALSE)," / ",VLOOKUP(C34,Startlist!B:H,4,FALSE))</f>
        <v>Frederik Annus / Mihkel Reinkubjas</v>
      </c>
      <c r="F34" s="100" t="str">
        <f>VLOOKUP(C34,Startlist!B:F,5,FALSE)</f>
        <v>EST</v>
      </c>
      <c r="G34" s="99" t="str">
        <f>VLOOKUP(C34,Startlist!B:H,7,FALSE)</f>
        <v>BMW 328</v>
      </c>
      <c r="H34" s="99" t="str">
        <f>VLOOKUP(C34,Startlist!B:H,6,FALSE)</f>
        <v>KAUR MOTORSPORT</v>
      </c>
      <c r="I34" s="239" t="str">
        <f>IF(VLOOKUP(C34,Results!B:M,10,FALSE)="","Retired",VLOOKUP(C34,Results!B:M,10,FALSE))</f>
        <v> 8.30,1</v>
      </c>
    </row>
    <row r="35" spans="1:9" ht="15">
      <c r="A35" s="97">
        <f t="shared" si="0"/>
        <v>28</v>
      </c>
      <c r="B35" s="231">
        <f>COUNTIF($D$1:D34,D35)+1</f>
        <v>5</v>
      </c>
      <c r="C35" s="129">
        <v>42</v>
      </c>
      <c r="D35" s="98" t="str">
        <f>IF(VLOOKUP($C35,'Champ Classes'!$A:$D,2,FALSE)="","",VLOOKUP($C35,'Champ Classes'!$A:$D,2,FALSE))</f>
        <v>EMV7</v>
      </c>
      <c r="E35" s="99" t="str">
        <f>CONCATENATE(VLOOKUP(C35,Startlist!B:H,3,FALSE)," / ",VLOOKUP(C35,Startlist!B:H,4,FALSE))</f>
        <v>Koit Repnau / Hannes Hannus</v>
      </c>
      <c r="F35" s="100" t="str">
        <f>VLOOKUP(C35,Startlist!B:F,5,FALSE)</f>
        <v>EST</v>
      </c>
      <c r="G35" s="99" t="str">
        <f>VLOOKUP(C35,Startlist!B:H,7,FALSE)</f>
        <v>Honda Civic Type-R</v>
      </c>
      <c r="H35" s="99" t="str">
        <f>VLOOKUP(C35,Startlist!B:H,6,FALSE)</f>
        <v>CUEKS RACING</v>
      </c>
      <c r="I35" s="239" t="str">
        <f>IF(VLOOKUP(C35,Results!B:M,10,FALSE)="","Retired",VLOOKUP(C35,Results!B:M,10,FALSE))</f>
        <v> 8.30,2</v>
      </c>
    </row>
    <row r="36" spans="1:9" ht="15">
      <c r="A36" s="97">
        <f t="shared" si="0"/>
        <v>29</v>
      </c>
      <c r="B36" s="231">
        <f>COUNTIF($D$1:D35,D36)+1</f>
        <v>5</v>
      </c>
      <c r="C36" s="129">
        <v>37</v>
      </c>
      <c r="D36" s="98" t="str">
        <f>IF(VLOOKUP($C36,'Champ Classes'!$A:$D,2,FALSE)="","",VLOOKUP($C36,'Champ Classes'!$A:$D,2,FALSE))</f>
        <v>EMV8</v>
      </c>
      <c r="E36" s="99" t="str">
        <f>CONCATENATE(VLOOKUP(C36,Startlist!B:H,3,FALSE)," / ",VLOOKUP(C36,Startlist!B:H,4,FALSE))</f>
        <v>Kermo Laus / Alain Sivous</v>
      </c>
      <c r="F36" s="100" t="str">
        <f>VLOOKUP(C36,Startlist!B:F,5,FALSE)</f>
        <v>EST</v>
      </c>
      <c r="G36" s="99" t="str">
        <f>VLOOKUP(C36,Startlist!B:H,7,FALSE)</f>
        <v>Nissan Sunny</v>
      </c>
      <c r="H36" s="99" t="str">
        <f>VLOOKUP(C36,Startlist!B:H,6,FALSE)</f>
        <v>PIHTLA RT</v>
      </c>
      <c r="I36" s="239" t="str">
        <f>IF(VLOOKUP(C36,Results!B:M,10,FALSE)="","Retired",VLOOKUP(C36,Results!B:M,10,FALSE))</f>
        <v> 8.32,4</v>
      </c>
    </row>
    <row r="37" spans="1:9" ht="15">
      <c r="A37" s="97">
        <f t="shared" si="0"/>
        <v>30</v>
      </c>
      <c r="B37" s="231">
        <f>COUNTIF($D$1:D36,D37)+1</f>
        <v>6</v>
      </c>
      <c r="C37" s="129">
        <v>57</v>
      </c>
      <c r="D37" s="98" t="str">
        <f>IF(VLOOKUP($C37,'Champ Classes'!$A:$D,2,FALSE)="","",VLOOKUP($C37,'Champ Classes'!$A:$D,2,FALSE))</f>
        <v>EMV7</v>
      </c>
      <c r="E37" s="99" t="str">
        <f>CONCATENATE(VLOOKUP(C37,Startlist!B:H,3,FALSE)," / ",VLOOKUP(C37,Startlist!B:H,4,FALSE))</f>
        <v>Erki Auendorf / Ken Liivrand</v>
      </c>
      <c r="F37" s="100" t="str">
        <f>VLOOKUP(C37,Startlist!B:F,5,FALSE)</f>
        <v>EST</v>
      </c>
      <c r="G37" s="99" t="str">
        <f>VLOOKUP(C37,Startlist!B:H,7,FALSE)</f>
        <v>Honda Civic</v>
      </c>
      <c r="H37" s="99" t="str">
        <f>VLOOKUP(C37,Startlist!B:H,6,FALSE)</f>
        <v>A1M MOTORSPORT</v>
      </c>
      <c r="I37" s="239" t="str">
        <f>IF(VLOOKUP(C37,Results!B:M,10,FALSE)="","Retired",VLOOKUP(C37,Results!B:M,10,FALSE))</f>
        <v> 8.36,4</v>
      </c>
    </row>
    <row r="38" spans="1:9" ht="15">
      <c r="A38" s="97">
        <f t="shared" si="0"/>
        <v>31</v>
      </c>
      <c r="B38" s="231">
        <f>COUNTIF($D$1:D37,D38)+1</f>
        <v>6</v>
      </c>
      <c r="C38" s="129">
        <v>52</v>
      </c>
      <c r="D38" s="98" t="str">
        <f>IF(VLOOKUP($C38,'Champ Classes'!$A:$D,2,FALSE)="","",VLOOKUP($C38,'Champ Classes'!$A:$D,2,FALSE))</f>
        <v>EMV8</v>
      </c>
      <c r="E38" s="99" t="str">
        <f>CONCATENATE(VLOOKUP(C38,Startlist!B:H,3,FALSE)," / ",VLOOKUP(C38,Startlist!B:H,4,FALSE))</f>
        <v>Raido Laulik / Tōnis Viidas</v>
      </c>
      <c r="F38" s="100" t="str">
        <f>VLOOKUP(C38,Startlist!B:F,5,FALSE)</f>
        <v>EST</v>
      </c>
      <c r="G38" s="99" t="str">
        <f>VLOOKUP(C38,Startlist!B:H,7,FALSE)</f>
        <v>Nissan Sunny GTI</v>
      </c>
      <c r="H38" s="99" t="str">
        <f>VLOOKUP(C38,Startlist!B:H,6,FALSE)</f>
        <v>MILREM MOTORSPORT</v>
      </c>
      <c r="I38" s="239" t="str">
        <f>IF(VLOOKUP(C38,Results!B:M,10,FALSE)="","Retired",VLOOKUP(C38,Results!B:M,10,FALSE))</f>
        <v> 8.37,5</v>
      </c>
    </row>
    <row r="39" spans="1:9" ht="15">
      <c r="A39" s="97">
        <f t="shared" si="0"/>
        <v>32</v>
      </c>
      <c r="B39" s="231">
        <f>COUNTIF($D$1:D38,D39)+1</f>
        <v>7</v>
      </c>
      <c r="C39" s="129">
        <v>49</v>
      </c>
      <c r="D39" s="98" t="str">
        <f>IF(VLOOKUP($C39,'Champ Classes'!$A:$D,2,FALSE)="","",VLOOKUP($C39,'Champ Classes'!$A:$D,2,FALSE))</f>
        <v>EMV8</v>
      </c>
      <c r="E39" s="99" t="str">
        <f>CONCATENATE(VLOOKUP(C39,Startlist!B:H,3,FALSE)," / ",VLOOKUP(C39,Startlist!B:H,4,FALSE))</f>
        <v>Vaido Tali / Reijo Kübarsepp</v>
      </c>
      <c r="F39" s="100" t="str">
        <f>VLOOKUP(C39,Startlist!B:F,5,FALSE)</f>
        <v>EST</v>
      </c>
      <c r="G39" s="99" t="str">
        <f>VLOOKUP(C39,Startlist!B:H,7,FALSE)</f>
        <v>Lada VFTS</v>
      </c>
      <c r="H39" s="99" t="str">
        <f>VLOOKUP(C39,Startlist!B:H,6,FALSE)</f>
        <v>KAUR MOTORSPORT</v>
      </c>
      <c r="I39" s="239" t="str">
        <f>IF(VLOOKUP(C39,Results!B:M,10,FALSE)="","Retired",VLOOKUP(C39,Results!B:M,10,FALSE))</f>
        <v> 8.49,6</v>
      </c>
    </row>
    <row r="40" spans="1:9" ht="15">
      <c r="A40" s="97">
        <f t="shared" si="0"/>
        <v>33</v>
      </c>
      <c r="B40" s="231">
        <f>COUNTIF($D$1:D39,D40)+1</f>
        <v>1</v>
      </c>
      <c r="C40" s="129">
        <v>60</v>
      </c>
      <c r="D40" s="98" t="str">
        <f>IF(VLOOKUP($C40,'Champ Classes'!$A:$D,2,FALSE)="","",VLOOKUP($C40,'Champ Classes'!$A:$D,2,FALSE))</f>
        <v>EMV9</v>
      </c>
      <c r="E40" s="99" t="str">
        <f>CONCATENATE(VLOOKUP(C40,Startlist!B:H,3,FALSE)," / ",VLOOKUP(C40,Startlist!B:H,4,FALSE))</f>
        <v>Tarmo Silt / Raido Loel</v>
      </c>
      <c r="F40" s="100" t="str">
        <f>VLOOKUP(C40,Startlist!B:F,5,FALSE)</f>
        <v>EST</v>
      </c>
      <c r="G40" s="99" t="str">
        <f>VLOOKUP(C40,Startlist!B:H,7,FALSE)</f>
        <v>Gaz 51</v>
      </c>
      <c r="H40" s="99" t="str">
        <f>VLOOKUP(C40,Startlist!B:H,6,FALSE)</f>
        <v>MÄRJAMAA RALLY TEAM</v>
      </c>
      <c r="I40" s="239" t="str">
        <f>IF(VLOOKUP(C40,Results!B:M,10,FALSE)="","Retired",VLOOKUP(C40,Results!B:M,10,FALSE))</f>
        <v> 8.52,4</v>
      </c>
    </row>
    <row r="41" spans="1:9" ht="15">
      <c r="A41" s="97">
        <f t="shared" si="0"/>
        <v>34</v>
      </c>
      <c r="B41" s="231">
        <f>COUNTIF($D$1:D40,D41)+1</f>
        <v>2</v>
      </c>
      <c r="C41" s="129">
        <v>61</v>
      </c>
      <c r="D41" s="98" t="str">
        <f>IF(VLOOKUP($C41,'Champ Classes'!$A:$D,2,FALSE)="","",VLOOKUP($C41,'Champ Classes'!$A:$D,2,FALSE))</f>
        <v>EMV9</v>
      </c>
      <c r="E41" s="99" t="str">
        <f>CONCATENATE(VLOOKUP(C41,Startlist!B:H,3,FALSE)," / ",VLOOKUP(C41,Startlist!B:H,4,FALSE))</f>
        <v>Rainer Tuberik / Allar Heina</v>
      </c>
      <c r="F41" s="100" t="str">
        <f>VLOOKUP(C41,Startlist!B:F,5,FALSE)</f>
        <v>EST</v>
      </c>
      <c r="G41" s="99" t="str">
        <f>VLOOKUP(C41,Startlist!B:H,7,FALSE)</f>
        <v>Gaz 51</v>
      </c>
      <c r="H41" s="99" t="str">
        <f>VLOOKUP(C41,Startlist!B:H,6,FALSE)</f>
        <v>JUURU TEHNIKAKLUBI</v>
      </c>
      <c r="I41" s="239" t="str">
        <f>IF(VLOOKUP(C41,Results!B:M,10,FALSE)="","Retired",VLOOKUP(C41,Results!B:M,10,FALSE))</f>
        <v> 8.56,4</v>
      </c>
    </row>
    <row r="42" spans="1:9" ht="15">
      <c r="A42" s="97">
        <f t="shared" si="0"/>
        <v>35</v>
      </c>
      <c r="B42" s="231">
        <f>COUNTIF($D$1:D41,D42)+1</f>
        <v>6</v>
      </c>
      <c r="C42" s="129">
        <v>39</v>
      </c>
      <c r="D42" s="98" t="str">
        <f>IF(VLOOKUP($C42,'Champ Classes'!$A:$D,2,FALSE)="","",VLOOKUP($C42,'Champ Classes'!$A:$D,2,FALSE))</f>
        <v>EMV5</v>
      </c>
      <c r="E42" s="99" t="str">
        <f>CONCATENATE(VLOOKUP(C42,Startlist!B:H,3,FALSE)," / ",VLOOKUP(C42,Startlist!B:H,4,FALSE))</f>
        <v>Tarmo Kangur / Mikk-Sander Laubert</v>
      </c>
      <c r="F42" s="100" t="str">
        <f>VLOOKUP(C42,Startlist!B:F,5,FALSE)</f>
        <v>EST</v>
      </c>
      <c r="G42" s="99" t="str">
        <f>VLOOKUP(C42,Startlist!B:H,7,FALSE)</f>
        <v>Subaru Impreza</v>
      </c>
      <c r="H42" s="99" t="str">
        <f>VLOOKUP(C42,Startlist!B:H,6,FALSE)</f>
        <v>MS RACING</v>
      </c>
      <c r="I42" s="239" t="str">
        <f>IF(VLOOKUP(C42,Results!B:M,10,FALSE)="","Retired",VLOOKUP(C42,Results!B:M,10,FALSE))</f>
        <v> 8.58,8</v>
      </c>
    </row>
    <row r="43" spans="1:9" ht="15">
      <c r="A43" s="97">
        <f t="shared" si="0"/>
        <v>36</v>
      </c>
      <c r="B43" s="231">
        <f>COUNTIF($D$1:D42,D43)+1</f>
        <v>3</v>
      </c>
      <c r="C43" s="129">
        <v>62</v>
      </c>
      <c r="D43" s="98" t="str">
        <f>IF(VLOOKUP($C43,'Champ Classes'!$A:$D,2,FALSE)="","",VLOOKUP($C43,'Champ Classes'!$A:$D,2,FALSE))</f>
        <v>EMV9</v>
      </c>
      <c r="E43" s="99" t="str">
        <f>CONCATENATE(VLOOKUP(C43,Startlist!B:H,3,FALSE)," / ",VLOOKUP(C43,Startlist!B:H,4,FALSE))</f>
        <v>Martin Kio / Jüri Lohk</v>
      </c>
      <c r="F43" s="100" t="str">
        <f>VLOOKUP(C43,Startlist!B:F,5,FALSE)</f>
        <v>EST</v>
      </c>
      <c r="G43" s="99" t="str">
        <f>VLOOKUP(C43,Startlist!B:H,7,FALSE)</f>
        <v>Gaz 51</v>
      </c>
      <c r="H43" s="99" t="str">
        <f>VLOOKUP(C43,Startlist!B:H,6,FALSE)</f>
        <v>SK VILLU</v>
      </c>
      <c r="I43" s="239" t="str">
        <f>IF(VLOOKUP(C43,Results!B:M,10,FALSE)="","Retired",VLOOKUP(C43,Results!B:M,10,FALSE))</f>
        <v> 9.04,0</v>
      </c>
    </row>
    <row r="44" spans="1:9" ht="15">
      <c r="A44" s="97">
        <f t="shared" si="0"/>
        <v>37</v>
      </c>
      <c r="B44" s="231">
        <f>COUNTIF($D$1:D43,D44)+1</f>
        <v>4</v>
      </c>
      <c r="C44" s="129">
        <v>59</v>
      </c>
      <c r="D44" s="98" t="str">
        <f>IF(VLOOKUP($C44,'Champ Classes'!$A:$D,2,FALSE)="","",VLOOKUP($C44,'Champ Classes'!$A:$D,2,FALSE))</f>
        <v>EMV9</v>
      </c>
      <c r="E44" s="99" t="str">
        <f>CONCATENATE(VLOOKUP(C44,Startlist!B:H,3,FALSE)," / ",VLOOKUP(C44,Startlist!B:H,4,FALSE))</f>
        <v>Veiko Liukanen / Toivo Liukanen</v>
      </c>
      <c r="F44" s="100" t="str">
        <f>VLOOKUP(C44,Startlist!B:F,5,FALSE)</f>
        <v>EST</v>
      </c>
      <c r="G44" s="99" t="str">
        <f>VLOOKUP(C44,Startlist!B:H,7,FALSE)</f>
        <v>Gaz 51</v>
      </c>
      <c r="H44" s="99" t="str">
        <f>VLOOKUP(C44,Startlist!B:H,6,FALSE)</f>
        <v>MÄRJAMAA RALLY TEAM</v>
      </c>
      <c r="I44" s="239" t="str">
        <f>IF(VLOOKUP(C44,Results!B:M,10,FALSE)="","Retired",VLOOKUP(C44,Results!B:M,10,FALSE))</f>
        <v> 9.07,2</v>
      </c>
    </row>
    <row r="45" spans="1:9" ht="15">
      <c r="A45" s="97">
        <f t="shared" si="0"/>
        <v>38</v>
      </c>
      <c r="B45" s="231">
        <f>COUNTIF($D$1:D44,D45)+1</f>
        <v>5</v>
      </c>
      <c r="C45" s="129">
        <v>63</v>
      </c>
      <c r="D45" s="98" t="str">
        <f>IF(VLOOKUP($C45,'Champ Classes'!$A:$D,2,FALSE)="","",VLOOKUP($C45,'Champ Classes'!$A:$D,2,FALSE))</f>
        <v>EMV9</v>
      </c>
      <c r="E45" s="99" t="str">
        <f>CONCATENATE(VLOOKUP(C45,Startlist!B:H,3,FALSE)," / ",VLOOKUP(C45,Startlist!B:H,4,FALSE))</f>
        <v>Janno Kamp / Karmo Kamp</v>
      </c>
      <c r="F45" s="100" t="str">
        <f>VLOOKUP(C45,Startlist!B:F,5,FALSE)</f>
        <v>EST</v>
      </c>
      <c r="G45" s="99" t="str">
        <f>VLOOKUP(C45,Startlist!B:H,7,FALSE)</f>
        <v>Gaz 51</v>
      </c>
      <c r="H45" s="99" t="str">
        <f>VLOOKUP(C45,Startlist!B:H,6,FALSE)</f>
        <v>MÄRJAMAA RALLY TEAM</v>
      </c>
      <c r="I45" s="239" t="str">
        <f>IF(VLOOKUP(C45,Results!B:M,10,FALSE)="","Retired",VLOOKUP(C45,Results!B:M,10,FALSE))</f>
        <v> 9.10,7</v>
      </c>
    </row>
    <row r="46" spans="1:9" ht="15">
      <c r="A46" s="97">
        <f t="shared" si="0"/>
        <v>39</v>
      </c>
      <c r="B46" s="231">
        <f>COUNTIF($D$1:D45,D46)+1</f>
        <v>6</v>
      </c>
      <c r="C46" s="129">
        <v>64</v>
      </c>
      <c r="D46" s="98" t="str">
        <f>IF(VLOOKUP($C46,'Champ Classes'!$A:$D,2,FALSE)="","",VLOOKUP($C46,'Champ Classes'!$A:$D,2,FALSE))</f>
        <v>EMV9</v>
      </c>
      <c r="E46" s="99" t="str">
        <f>CONCATENATE(VLOOKUP(C46,Startlist!B:H,3,FALSE)," / ",VLOOKUP(C46,Startlist!B:H,4,FALSE))</f>
        <v>Martin Leemets / Andres Lichtfeldt</v>
      </c>
      <c r="F46" s="100" t="str">
        <f>VLOOKUP(C46,Startlist!B:F,5,FALSE)</f>
        <v>EST</v>
      </c>
      <c r="G46" s="99" t="str">
        <f>VLOOKUP(C46,Startlist!B:H,7,FALSE)</f>
        <v>Gaz 51</v>
      </c>
      <c r="H46" s="99" t="str">
        <f>VLOOKUP(C46,Startlist!B:H,6,FALSE)</f>
        <v>GAZ RALLIKLUBI</v>
      </c>
      <c r="I46" s="239" t="str">
        <f>IF(VLOOKUP(C46,Results!B:M,10,FALSE)="","Retired",VLOOKUP(C46,Results!B:M,10,FALSE))</f>
        <v> 9.12,1</v>
      </c>
    </row>
    <row r="47" spans="1:9" ht="15">
      <c r="A47" s="97">
        <f t="shared" si="0"/>
        <v>40</v>
      </c>
      <c r="B47" s="231">
        <f>COUNTIF($D$1:D46,D47)+1</f>
        <v>9</v>
      </c>
      <c r="C47" s="129">
        <v>29</v>
      </c>
      <c r="D47" s="98" t="str">
        <f>IF(VLOOKUP($C47,'Champ Classes'!$A:$D,2,FALSE)="","",VLOOKUP($C47,'Champ Classes'!$A:$D,2,FALSE))</f>
        <v>EMV6</v>
      </c>
      <c r="E47" s="99" t="str">
        <f>CONCATENATE(VLOOKUP(C47,Startlist!B:H,3,FALSE)," / ",VLOOKUP(C47,Startlist!B:H,4,FALSE))</f>
        <v>Raiko Aru / Veiko Kullamäe</v>
      </c>
      <c r="F47" s="100" t="str">
        <f>VLOOKUP(C47,Startlist!B:F,5,FALSE)</f>
        <v>EST</v>
      </c>
      <c r="G47" s="99" t="str">
        <f>VLOOKUP(C47,Startlist!B:H,7,FALSE)</f>
        <v>BMW 1M</v>
      </c>
      <c r="H47" s="99" t="str">
        <f>VLOOKUP(C47,Startlist!B:H,6,FALSE)</f>
        <v>MRF MOTORSPORT</v>
      </c>
      <c r="I47" s="239" t="str">
        <f>IF(VLOOKUP(C47,Results!B:M,10,FALSE)="","Retired",VLOOKUP(C47,Results!B:M,10,FALSE))</f>
        <v> 9.13,0</v>
      </c>
    </row>
    <row r="48" spans="1:9" ht="15">
      <c r="A48" s="97">
        <f t="shared" si="0"/>
        <v>41</v>
      </c>
      <c r="B48" s="231">
        <f>COUNTIF($D$1:D47,D48)+1</f>
        <v>7</v>
      </c>
      <c r="C48" s="129">
        <v>65</v>
      </c>
      <c r="D48" s="98" t="str">
        <f>IF(VLOOKUP($C48,'Champ Classes'!$A:$D,2,FALSE)="","",VLOOKUP($C48,'Champ Classes'!$A:$D,2,FALSE))</f>
        <v>EMV9</v>
      </c>
      <c r="E48" s="99" t="str">
        <f>CONCATENATE(VLOOKUP(C48,Startlist!B:H,3,FALSE)," / ",VLOOKUP(C48,Startlist!B:H,4,FALSE))</f>
        <v>Janno Nuiamäe / Arvo Rego</v>
      </c>
      <c r="F48" s="100" t="str">
        <f>VLOOKUP(C48,Startlist!B:F,5,FALSE)</f>
        <v>EST</v>
      </c>
      <c r="G48" s="99" t="str">
        <f>VLOOKUP(C48,Startlist!B:H,7,FALSE)</f>
        <v>Gaz 51 WRC</v>
      </c>
      <c r="H48" s="99" t="str">
        <f>VLOOKUP(C48,Startlist!B:H,6,FALSE)</f>
        <v>GAZ RALLIKLUBI</v>
      </c>
      <c r="I48" s="239" t="str">
        <f>IF(VLOOKUP(C48,Results!B:M,10,FALSE)="","Retired",VLOOKUP(C48,Results!B:M,10,FALSE))</f>
        <v> 9.15,5</v>
      </c>
    </row>
    <row r="49" spans="1:9" ht="15">
      <c r="A49" s="97">
        <f t="shared" si="0"/>
        <v>42</v>
      </c>
      <c r="B49" s="231">
        <f>COUNTIF($D$1:D48,D49)+1</f>
        <v>8</v>
      </c>
      <c r="C49" s="129">
        <v>66</v>
      </c>
      <c r="D49" s="98" t="str">
        <f>IF(VLOOKUP($C49,'Champ Classes'!$A:$D,2,FALSE)="","",VLOOKUP($C49,'Champ Classes'!$A:$D,2,FALSE))</f>
        <v>EMV9</v>
      </c>
      <c r="E49" s="99" t="str">
        <f>CONCATENATE(VLOOKUP(C49,Startlist!B:H,3,FALSE)," / ",VLOOKUP(C49,Startlist!B:H,4,FALSE))</f>
        <v>Alo Pōder / Tarmo Heidemann</v>
      </c>
      <c r="F49" s="100" t="str">
        <f>VLOOKUP(C49,Startlist!B:F,5,FALSE)</f>
        <v>EST</v>
      </c>
      <c r="G49" s="99" t="str">
        <f>VLOOKUP(C49,Startlist!B:H,7,FALSE)</f>
        <v>Gaz 51</v>
      </c>
      <c r="H49" s="99" t="str">
        <f>VLOOKUP(C49,Startlist!B:H,6,FALSE)</f>
        <v>VÄNDRA TSK</v>
      </c>
      <c r="I49" s="239" t="str">
        <f>IF(VLOOKUP(C49,Results!B:M,10,FALSE)="","Retired",VLOOKUP(C49,Results!B:M,10,FALSE))</f>
        <v> 9.22,1</v>
      </c>
    </row>
    <row r="50" spans="1:9" ht="15">
      <c r="A50" s="97">
        <f t="shared" si="0"/>
        <v>43</v>
      </c>
      <c r="B50" s="231">
        <f>COUNTIF($D$1:D49,D50)+1</f>
        <v>9</v>
      </c>
      <c r="C50" s="129">
        <v>68</v>
      </c>
      <c r="D50" s="98" t="str">
        <f>IF(VLOOKUP($C50,'Champ Classes'!$A:$D,2,FALSE)="","",VLOOKUP($C50,'Champ Classes'!$A:$D,2,FALSE))</f>
        <v>EMV9</v>
      </c>
      <c r="E50" s="99" t="str">
        <f>CONCATENATE(VLOOKUP(C50,Startlist!B:H,3,FALSE)," / ",VLOOKUP(C50,Startlist!B:H,4,FALSE))</f>
        <v>Aivar Kubjas / Taneli Leivat</v>
      </c>
      <c r="F50" s="100" t="str">
        <f>VLOOKUP(C50,Startlist!B:F,5,FALSE)</f>
        <v>EST</v>
      </c>
      <c r="G50" s="99" t="str">
        <f>VLOOKUP(C50,Startlist!B:H,7,FALSE)</f>
        <v>Gaz 51</v>
      </c>
      <c r="H50" s="99" t="str">
        <f>VLOOKUP(C50,Startlist!B:H,6,FALSE)</f>
        <v>GAZ RALLIKLUBI</v>
      </c>
      <c r="I50" s="239" t="str">
        <f>IF(VLOOKUP(C50,Results!B:M,10,FALSE)="","Retired",VLOOKUP(C50,Results!B:M,10,FALSE))</f>
        <v> 9.33,3</v>
      </c>
    </row>
    <row r="51" spans="1:9" ht="15">
      <c r="A51" s="97">
        <f t="shared" si="0"/>
        <v>44</v>
      </c>
      <c r="B51" s="231">
        <f>COUNTIF($D$1:D50,D51)+1</f>
        <v>7</v>
      </c>
      <c r="C51" s="129">
        <v>40</v>
      </c>
      <c r="D51" s="98" t="str">
        <f>IF(VLOOKUP($C51,'Champ Classes'!$A:$D,2,FALSE)="","",VLOOKUP($C51,'Champ Classes'!$A:$D,2,FALSE))</f>
        <v>EMV5</v>
      </c>
      <c r="E51" s="99" t="str">
        <f>CONCATENATE(VLOOKUP(C51,Startlist!B:H,3,FALSE)," / ",VLOOKUP(C51,Startlist!B:H,4,FALSE))</f>
        <v>Erliko Parisalu / Sander Pärn</v>
      </c>
      <c r="F51" s="100" t="str">
        <f>VLOOKUP(C51,Startlist!B:F,5,FALSE)</f>
        <v>EST</v>
      </c>
      <c r="G51" s="99" t="str">
        <f>VLOOKUP(C51,Startlist!B:H,7,FALSE)</f>
        <v>Mitsubishi Lancer Evo 6</v>
      </c>
      <c r="H51" s="99" t="str">
        <f>VLOOKUP(C51,Startlist!B:H,6,FALSE)</f>
        <v>KUPATAMA MOTORSPORT</v>
      </c>
      <c r="I51" s="239" t="str">
        <f>IF(VLOOKUP(C51,Results!B:M,10,FALSE)="","Retired",VLOOKUP(C51,Results!B:M,10,FALSE))</f>
        <v> 9.47,6</v>
      </c>
    </row>
    <row r="52" spans="1:9" ht="15">
      <c r="A52" s="97">
        <f t="shared" si="0"/>
        <v>45</v>
      </c>
      <c r="B52" s="231">
        <f>COUNTIF($D$1:D51,D52)+1</f>
        <v>3</v>
      </c>
      <c r="C52" s="129">
        <v>14</v>
      </c>
      <c r="D52" s="98" t="str">
        <f>IF(VLOOKUP($C52,'Champ Classes'!$A:$D,2,FALSE)="","",VLOOKUP($C52,'Champ Classes'!$A:$D,2,FALSE))</f>
        <v>EMV4</v>
      </c>
      <c r="E52" s="99" t="str">
        <f>CONCATENATE(VLOOKUP(C52,Startlist!B:H,3,FALSE)," / ",VLOOKUP(C52,Startlist!B:H,4,FALSE))</f>
        <v>Kati Nōuakas / Silver Jänes</v>
      </c>
      <c r="F52" s="100" t="str">
        <f>VLOOKUP(C52,Startlist!B:F,5,FALSE)</f>
        <v>EST</v>
      </c>
      <c r="G52" s="99" t="str">
        <f>VLOOKUP(C52,Startlist!B:H,7,FALSE)</f>
        <v>Ford Fiesta R2</v>
      </c>
      <c r="H52" s="99" t="str">
        <f>VLOOKUP(C52,Startlist!B:H,6,FALSE)</f>
        <v>BTR RACING</v>
      </c>
      <c r="I52" s="239" t="str">
        <f>IF(VLOOKUP(C52,Results!B:M,10,FALSE)="","Retired",VLOOKUP(C52,Results!B:M,10,FALSE))</f>
        <v>10.36,6</v>
      </c>
    </row>
    <row r="53" spans="1:9" ht="15">
      <c r="A53" s="97">
        <f t="shared" si="0"/>
        <v>46</v>
      </c>
      <c r="B53" s="231">
        <f>COUNTIF($D$1:D52,D53)+1</f>
        <v>4</v>
      </c>
      <c r="C53" s="129">
        <v>16</v>
      </c>
      <c r="D53" s="98" t="str">
        <f>IF(VLOOKUP($C53,'Champ Classes'!$A:$D,2,FALSE)="","",VLOOKUP($C53,'Champ Classes'!$A:$D,2,FALSE))</f>
        <v>EMV4</v>
      </c>
      <c r="E53" s="99" t="str">
        <f>CONCATENATE(VLOOKUP(C53,Startlist!B:H,3,FALSE)," / ",VLOOKUP(C53,Startlist!B:H,4,FALSE))</f>
        <v>Jaspar Vaher / Marti Halling</v>
      </c>
      <c r="F53" s="100" t="str">
        <f>VLOOKUP(C53,Startlist!B:F,5,FALSE)</f>
        <v>EST</v>
      </c>
      <c r="G53" s="99" t="str">
        <f>VLOOKUP(C53,Startlist!B:H,7,FALSE)</f>
        <v>Ford Fiesta R2</v>
      </c>
      <c r="H53" s="99" t="str">
        <f>VLOOKUP(C53,Startlist!B:H,6,FALSE)</f>
        <v>MRF MOTORSPORT</v>
      </c>
      <c r="I53" s="239" t="str">
        <f>IF(VLOOKUP(C53,Results!B:M,10,FALSE)="","Retired",VLOOKUP(C53,Results!B:M,10,FALSE))</f>
        <v>10.45,2</v>
      </c>
    </row>
  </sheetData>
  <sheetProtection/>
  <autoFilter ref="D7:E53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L134"/>
  <sheetViews>
    <sheetView zoomScalePageLayoutView="0" workbookViewId="0" topLeftCell="A1">
      <selection activeCell="O9" sqref="O9"/>
    </sheetView>
  </sheetViews>
  <sheetFormatPr defaultColWidth="9.140625" defaultRowHeight="12.75" outlineLevelCol="1"/>
  <cols>
    <col min="1" max="1" width="4.7109375" style="228" customWidth="1"/>
    <col min="2" max="2" width="6.57421875" style="229" customWidth="1"/>
    <col min="3" max="3" width="5.57421875" style="78" customWidth="1"/>
    <col min="4" max="4" width="20.140625" style="77" customWidth="1"/>
    <col min="5" max="5" width="17.421875" style="77" customWidth="1"/>
    <col min="6" max="6" width="10.8515625" style="78" customWidth="1"/>
    <col min="7" max="7" width="22.57421875" style="79" customWidth="1"/>
    <col min="8" max="8" width="11.7109375" style="230" customWidth="1"/>
    <col min="9" max="9" width="6.140625" style="209" hidden="1" customWidth="1" outlineLevel="1"/>
    <col min="10" max="10" width="5.28125" style="210" hidden="1" customWidth="1" outlineLevel="1"/>
    <col min="11" max="11" width="6.8515625" style="78" hidden="1" customWidth="1" outlineLevel="1"/>
    <col min="12" max="12" width="5.7109375" style="77" hidden="1" customWidth="1" outlineLevel="1"/>
    <col min="13" max="13" width="3.7109375" style="77" customWidth="1" collapsed="1"/>
    <col min="14" max="16384" width="9.140625" style="77" customWidth="1"/>
  </cols>
  <sheetData>
    <row r="1" spans="1:10" ht="16.5" customHeight="1">
      <c r="A1" s="259" t="str">
        <f>Startlist!$A1</f>
        <v>GROSSI TOIDUKAUBAD VIRU RALLI 2021</v>
      </c>
      <c r="B1" s="275"/>
      <c r="C1" s="275"/>
      <c r="D1" s="275"/>
      <c r="E1" s="275"/>
      <c r="F1" s="275"/>
      <c r="G1" s="275"/>
      <c r="H1" s="208"/>
      <c r="I1" s="276" t="s">
        <v>272</v>
      </c>
      <c r="J1" s="276"/>
    </row>
    <row r="2" spans="1:8" ht="16.5" customHeight="1">
      <c r="A2" s="259" t="str">
        <f>Startlist!$A2</f>
        <v>18.september 2021</v>
      </c>
      <c r="B2" s="275"/>
      <c r="C2" s="275"/>
      <c r="D2" s="275"/>
      <c r="E2" s="275"/>
      <c r="F2" s="275"/>
      <c r="G2" s="275"/>
      <c r="H2" s="208"/>
    </row>
    <row r="3" spans="1:8" ht="13.5" customHeight="1">
      <c r="A3" s="259" t="str">
        <f>Startlist!$A3</f>
        <v>Rakvere</v>
      </c>
      <c r="B3" s="275"/>
      <c r="C3" s="275"/>
      <c r="D3" s="275"/>
      <c r="E3" s="275"/>
      <c r="F3" s="275"/>
      <c r="G3" s="275"/>
      <c r="H3" s="208"/>
    </row>
    <row r="4" spans="1:8" ht="13.5" customHeight="1">
      <c r="A4" s="211"/>
      <c r="B4" s="212" t="s">
        <v>273</v>
      </c>
      <c r="C4" s="213"/>
      <c r="D4" s="214"/>
      <c r="E4" s="115"/>
      <c r="F4" s="215"/>
      <c r="G4" s="216"/>
      <c r="H4" s="208"/>
    </row>
    <row r="5" spans="1:8" ht="15">
      <c r="A5" s="211"/>
      <c r="B5" s="119"/>
      <c r="C5" s="120"/>
      <c r="D5" s="115"/>
      <c r="E5" s="115"/>
      <c r="F5" s="120"/>
      <c r="G5" s="216"/>
      <c r="H5" s="208"/>
    </row>
    <row r="6" spans="1:12" ht="12.75" customHeight="1">
      <c r="A6" s="217">
        <v>1</v>
      </c>
      <c r="B6" s="218" t="str">
        <f>VLOOKUP($B8,Startlist!$B:$H,6,FALSE)</f>
        <v>JUURU TEHNIKAKLUBI</v>
      </c>
      <c r="C6" s="219"/>
      <c r="D6" s="220"/>
      <c r="E6" s="220"/>
      <c r="F6" s="219"/>
      <c r="G6" s="221"/>
      <c r="H6" s="241">
        <f>IF(ISERROR(LARGE(H8:H10,1)),0,LARGE(H8:H10,1))+IF(ISERROR(LARGE(H8:H10,2)),0,LARGE(H8:H10,2))+IF(ISERROR(LARGE(H8:H10,3)),0,LARGE(H8:H10,3))</f>
        <v>71</v>
      </c>
      <c r="I6" s="222">
        <f>A6</f>
        <v>1</v>
      </c>
      <c r="J6" s="223">
        <v>1</v>
      </c>
      <c r="K6" s="224">
        <f>H6</f>
        <v>71</v>
      </c>
      <c r="L6" s="225"/>
    </row>
    <row r="7" spans="1:12" ht="12.75" customHeight="1">
      <c r="A7" s="211"/>
      <c r="B7" s="119"/>
      <c r="C7" s="120"/>
      <c r="D7" s="115"/>
      <c r="E7" s="115"/>
      <c r="F7" s="120"/>
      <c r="G7" s="216"/>
      <c r="H7" s="208"/>
      <c r="I7" s="222">
        <f>A6</f>
        <v>1</v>
      </c>
      <c r="J7" s="223">
        <v>2</v>
      </c>
      <c r="K7" s="226">
        <f>H6</f>
        <v>71</v>
      </c>
      <c r="L7" s="225"/>
    </row>
    <row r="8" spans="1:12" ht="12.75" customHeight="1">
      <c r="A8" s="211"/>
      <c r="B8" s="119">
        <v>33</v>
      </c>
      <c r="C8" s="120" t="str">
        <f>VLOOKUP($B8,Startlist!$B:$H,2,FALSE)</f>
        <v>MV6</v>
      </c>
      <c r="D8" s="216" t="str">
        <f>VLOOKUP($B8,Startlist!$B:$H,3,FALSE)</f>
        <v>Taavi Niinemets</v>
      </c>
      <c r="E8" s="216" t="str">
        <f>VLOOKUP($B8,Startlist!$B:$H,4,FALSE)</f>
        <v>Esko Allika</v>
      </c>
      <c r="F8" s="120" t="str">
        <f>VLOOKUP($B8,Startlist!$B:$H,5,FALSE)</f>
        <v>EST</v>
      </c>
      <c r="G8" s="216" t="str">
        <f>VLOOKUP($B8,Startlist!$B:$H,7,FALSE)</f>
        <v>BMW M3</v>
      </c>
      <c r="H8" s="227">
        <f>IF(ISERROR(VLOOKUP(L8,'Champ Classes'!H:I,2,FALSE)),0,VLOOKUP(L8,'Champ Classes'!H:I,2,FALSE))</f>
        <v>30</v>
      </c>
      <c r="I8" s="222">
        <f>A6</f>
        <v>1</v>
      </c>
      <c r="J8" s="223">
        <v>3</v>
      </c>
      <c r="K8" s="226">
        <f>H6</f>
        <v>71</v>
      </c>
      <c r="L8" s="225">
        <f ca="1">IF(C8="MV1",INDIRECT("'EE Champ'!"&amp;ADDRESS(MATCH(VALUE(B8),'EE Champ'!C:C,0),1)),INDIRECT("'EE Champ'!"&amp;ADDRESS(MATCH(VALUE(B8),'EE Champ'!C:C,0),2)))</f>
        <v>1</v>
      </c>
    </row>
    <row r="9" spans="1:12" ht="12.75" customHeight="1">
      <c r="A9" s="211"/>
      <c r="B9" s="119">
        <v>43</v>
      </c>
      <c r="C9" s="120" t="str">
        <f>VLOOKUP($B9,Startlist!$B:$H,2,FALSE)</f>
        <v>MV6</v>
      </c>
      <c r="D9" s="216" t="str">
        <f>VLOOKUP($B9,Startlist!$B:$H,3,FALSE)</f>
        <v>Tarmo Lee</v>
      </c>
      <c r="E9" s="216" t="str">
        <f>VLOOKUP($B9,Startlist!$B:$H,4,FALSE)</f>
        <v>Tōnu Nōmmik</v>
      </c>
      <c r="F9" s="120" t="str">
        <f>VLOOKUP($B9,Startlist!$B:$H,5,FALSE)</f>
        <v>EST</v>
      </c>
      <c r="G9" s="216" t="str">
        <f>VLOOKUP($B9,Startlist!$B:$H,7,FALSE)</f>
        <v>BMW E36</v>
      </c>
      <c r="H9" s="227">
        <f>IF(ISERROR(VLOOKUP(L9,'Champ Classes'!H:I,2,FALSE)),0,VLOOKUP(L9,'Champ Classes'!H:I,2,FALSE))</f>
        <v>17</v>
      </c>
      <c r="I9" s="222">
        <f>A6</f>
        <v>1</v>
      </c>
      <c r="J9" s="223">
        <v>4</v>
      </c>
      <c r="K9" s="226">
        <f>H6</f>
        <v>71</v>
      </c>
      <c r="L9" s="225">
        <f ca="1">IF(C9="MV1",INDIRECT("'EE Champ'!"&amp;ADDRESS(MATCH(VALUE(B9),'EE Champ'!C:C,0),1)),INDIRECT("'EE Champ'!"&amp;ADDRESS(MATCH(VALUE(B9),'EE Champ'!C:C,0),2)))</f>
        <v>5</v>
      </c>
    </row>
    <row r="10" spans="1:12" ht="12.75" customHeight="1">
      <c r="A10" s="211"/>
      <c r="B10" s="119">
        <v>61</v>
      </c>
      <c r="C10" s="120" t="str">
        <f>VLOOKUP($B10,Startlist!$B:$H,2,FALSE)</f>
        <v>MV9</v>
      </c>
      <c r="D10" s="216" t="str">
        <f>VLOOKUP($B10,Startlist!$B:$H,3,FALSE)</f>
        <v>Rainer Tuberik</v>
      </c>
      <c r="E10" s="216" t="str">
        <f>VLOOKUP($B10,Startlist!$B:$H,4,FALSE)</f>
        <v>Allar Heina</v>
      </c>
      <c r="F10" s="120" t="str">
        <f>VLOOKUP($B10,Startlist!$B:$H,5,FALSE)</f>
        <v>EST</v>
      </c>
      <c r="G10" s="216" t="str">
        <f>VLOOKUP($B10,Startlist!$B:$H,7,FALSE)</f>
        <v>Gaz 51</v>
      </c>
      <c r="H10" s="227">
        <f>IF(ISERROR(VLOOKUP(L10,'Champ Classes'!H:I,2,FALSE)),0,VLOOKUP(L10,'Champ Classes'!H:I,2,FALSE))</f>
        <v>24</v>
      </c>
      <c r="I10" s="222">
        <f>A6</f>
        <v>1</v>
      </c>
      <c r="J10" s="223">
        <v>5</v>
      </c>
      <c r="K10" s="226">
        <f>H6</f>
        <v>71</v>
      </c>
      <c r="L10" s="225">
        <f ca="1">IF(C10="MV1",INDIRECT("'EE Champ'!"&amp;ADDRESS(MATCH(VALUE(B10),'EE Champ'!C:C,0),1)),INDIRECT("'EE Champ'!"&amp;ADDRESS(MATCH(VALUE(B10),'EE Champ'!C:C,0),2)))</f>
        <v>2</v>
      </c>
    </row>
    <row r="11" spans="1:12" ht="12.75" customHeight="1">
      <c r="A11" s="211"/>
      <c r="B11" s="119"/>
      <c r="C11" s="120"/>
      <c r="D11" s="115"/>
      <c r="E11" s="115"/>
      <c r="F11" s="120"/>
      <c r="G11" s="216"/>
      <c r="H11" s="208"/>
      <c r="I11" s="222">
        <f>A6</f>
        <v>1</v>
      </c>
      <c r="J11" s="223">
        <v>20</v>
      </c>
      <c r="K11" s="226">
        <f>H6</f>
        <v>71</v>
      </c>
      <c r="L11" s="225"/>
    </row>
    <row r="12" spans="1:12" ht="12.75" customHeight="1">
      <c r="A12" s="217">
        <v>2</v>
      </c>
      <c r="B12" s="218" t="str">
        <f>VLOOKUP($B14,Startlist!$B:$H,6,FALSE)</f>
        <v>TIKKRI MOTORSPORT</v>
      </c>
      <c r="C12" s="219"/>
      <c r="D12" s="220"/>
      <c r="E12" s="220"/>
      <c r="F12" s="219"/>
      <c r="G12" s="221"/>
      <c r="H12" s="241">
        <f>IF(ISERROR(LARGE(H14:H17,1)),0,LARGE(H14:H17,1))+IF(ISERROR(LARGE(H14:H17,2)),0,LARGE(H14:H17,2))+IF(ISERROR(LARGE(H14:H17,3)),0,LARGE(H14:H17,3))</f>
        <v>68</v>
      </c>
      <c r="I12" s="222">
        <f>A12</f>
        <v>2</v>
      </c>
      <c r="J12" s="223">
        <v>1</v>
      </c>
      <c r="K12" s="224">
        <f>H12</f>
        <v>68</v>
      </c>
      <c r="L12" s="225"/>
    </row>
    <row r="13" spans="1:12" ht="12.75" customHeight="1">
      <c r="A13" s="211"/>
      <c r="B13" s="119"/>
      <c r="C13" s="120"/>
      <c r="D13" s="115"/>
      <c r="E13" s="115"/>
      <c r="F13" s="120"/>
      <c r="G13" s="216"/>
      <c r="H13" s="208"/>
      <c r="I13" s="222">
        <f>A12</f>
        <v>2</v>
      </c>
      <c r="J13" s="223">
        <v>2</v>
      </c>
      <c r="K13" s="226">
        <f>H12</f>
        <v>68</v>
      </c>
      <c r="L13" s="225"/>
    </row>
    <row r="14" spans="1:12" ht="12.75" customHeight="1">
      <c r="A14" s="211"/>
      <c r="B14" s="119">
        <v>21</v>
      </c>
      <c r="C14" s="120" t="str">
        <f>VLOOKUP($B14,Startlist!$B:$H,2,FALSE)</f>
        <v>MV7</v>
      </c>
      <c r="D14" s="216" t="str">
        <f>VLOOKUP($B14,Startlist!$B:$H,3,FALSE)</f>
        <v>Keiro Orgus</v>
      </c>
      <c r="E14" s="216" t="str">
        <f>VLOOKUP($B14,Startlist!$B:$H,4,FALSE)</f>
        <v>Evelin Mitendorf</v>
      </c>
      <c r="F14" s="120" t="str">
        <f>VLOOKUP($B14,Startlist!$B:$H,5,FALSE)</f>
        <v>EST</v>
      </c>
      <c r="G14" s="216" t="str">
        <f>VLOOKUP($B14,Startlist!$B:$H,7,FALSE)</f>
        <v>Honda Civic Type-R</v>
      </c>
      <c r="H14" s="227">
        <f>IF(ISERROR(VLOOKUP(L14,'Champ Classes'!H:I,2,FALSE)),0,VLOOKUP(L14,'Champ Classes'!H:I,2,FALSE))</f>
        <v>30</v>
      </c>
      <c r="I14" s="222">
        <f>A12</f>
        <v>2</v>
      </c>
      <c r="J14" s="223">
        <v>3</v>
      </c>
      <c r="K14" s="226">
        <f>H12</f>
        <v>68</v>
      </c>
      <c r="L14" s="225">
        <f ca="1">IF(C14="MV1",INDIRECT("'EE Champ'!"&amp;ADDRESS(MATCH(VALUE(B14),'EE Champ'!C:C,0),1)),INDIRECT("'EE Champ'!"&amp;ADDRESS(MATCH(VALUE(B14),'EE Champ'!C:C,0),2)))</f>
        <v>1</v>
      </c>
    </row>
    <row r="15" spans="1:12" ht="12.75" customHeight="1">
      <c r="A15" s="211"/>
      <c r="B15" s="119">
        <v>25</v>
      </c>
      <c r="C15" s="120" t="str">
        <f>VLOOKUP($B15,Startlist!$B:$H,2,FALSE)</f>
        <v>MV7</v>
      </c>
      <c r="D15" s="216" t="str">
        <f>VLOOKUP($B15,Startlist!$B:$H,3,FALSE)</f>
        <v>Joonas Palmisto</v>
      </c>
      <c r="E15" s="216" t="str">
        <f>VLOOKUP($B15,Startlist!$B:$H,4,FALSE)</f>
        <v>Marko Randma</v>
      </c>
      <c r="F15" s="120" t="str">
        <f>VLOOKUP($B15,Startlist!$B:$H,5,FALSE)</f>
        <v>EST</v>
      </c>
      <c r="G15" s="216" t="str">
        <f>VLOOKUP($B15,Startlist!$B:$H,7,FALSE)</f>
        <v>VW Golf 2</v>
      </c>
      <c r="H15" s="227">
        <f>IF(ISERROR(VLOOKUP(L15,'Champ Classes'!H:I,2,FALSE)),0,VLOOKUP(L15,'Champ Classes'!H:I,2,FALSE))</f>
        <v>0</v>
      </c>
      <c r="I15" s="222">
        <f>A12</f>
        <v>2</v>
      </c>
      <c r="J15" s="223">
        <v>4</v>
      </c>
      <c r="K15" s="226">
        <f>H12</f>
        <v>68</v>
      </c>
      <c r="L15" s="225">
        <f ca="1">IF(C15="MV1",INDIRECT("'EE Champ'!"&amp;ADDRESS(MATCH(VALUE(B15),'EE Champ'!C:C,0),1)),INDIRECT("'EE Champ'!"&amp;ADDRESS(MATCH(VALUE(B15),'EE Champ'!C:C,0),2)))</f>
        <v>0</v>
      </c>
    </row>
    <row r="16" spans="1:12" ht="12.75" customHeight="1">
      <c r="A16" s="211"/>
      <c r="B16" s="119">
        <v>26</v>
      </c>
      <c r="C16" s="120" t="str">
        <f>VLOOKUP($B16,Startlist!$B:$H,2,FALSE)</f>
        <v>MV8</v>
      </c>
      <c r="D16" s="216" t="str">
        <f>VLOOKUP($B16,Startlist!$B:$H,3,FALSE)</f>
        <v>Kristofer Märtson</v>
      </c>
      <c r="E16" s="216" t="str">
        <f>VLOOKUP($B16,Startlist!$B:$H,4,FALSE)</f>
        <v>Risto Märtson</v>
      </c>
      <c r="F16" s="120" t="str">
        <f>VLOOKUP($B16,Startlist!$B:$H,5,FALSE)</f>
        <v>EST</v>
      </c>
      <c r="G16" s="216" t="str">
        <f>VLOOKUP($B16,Startlist!$B:$H,7,FALSE)</f>
        <v>Honda Civic</v>
      </c>
      <c r="H16" s="227">
        <f>IF(ISERROR(VLOOKUP(L16,'Champ Classes'!H:I,2,FALSE)),0,VLOOKUP(L16,'Champ Classes'!H:I,2,FALSE))</f>
        <v>17</v>
      </c>
      <c r="I16" s="222">
        <f>A12</f>
        <v>2</v>
      </c>
      <c r="J16" s="223">
        <v>5</v>
      </c>
      <c r="K16" s="226">
        <f>H12</f>
        <v>68</v>
      </c>
      <c r="L16" s="225">
        <f ca="1">IF(C16="MV1",INDIRECT("'EE Champ'!"&amp;ADDRESS(MATCH(VALUE(B16),'EE Champ'!C:C,0),1)),INDIRECT("'EE Champ'!"&amp;ADDRESS(MATCH(VALUE(B16),'EE Champ'!C:C,0),2)))</f>
        <v>5</v>
      </c>
    </row>
    <row r="17" spans="1:12" ht="12.75" customHeight="1">
      <c r="A17" s="211"/>
      <c r="B17" s="119">
        <v>41</v>
      </c>
      <c r="C17" s="120" t="str">
        <f>VLOOKUP($B17,Startlist!$B:$H,2,FALSE)</f>
        <v>MV8</v>
      </c>
      <c r="D17" s="216" t="str">
        <f>VLOOKUP($B17,Startlist!$B:$H,3,FALSE)</f>
        <v>Madis Moor</v>
      </c>
      <c r="E17" s="216" t="str">
        <f>VLOOKUP($B17,Startlist!$B:$H,4,FALSE)</f>
        <v>Taavi Udevald</v>
      </c>
      <c r="F17" s="120" t="str">
        <f>VLOOKUP($B17,Startlist!$B:$H,5,FALSE)</f>
        <v>EST</v>
      </c>
      <c r="G17" s="216" t="str">
        <f>VLOOKUP($B17,Startlist!$B:$H,7,FALSE)</f>
        <v>Toyota Starlet</v>
      </c>
      <c r="H17" s="227">
        <f>IF(ISERROR(VLOOKUP(L17,'Champ Classes'!H:I,2,FALSE)),0,VLOOKUP(L17,'Champ Classes'!H:I,2,FALSE))</f>
        <v>21</v>
      </c>
      <c r="I17" s="222">
        <f>A12</f>
        <v>2</v>
      </c>
      <c r="J17" s="223">
        <v>6</v>
      </c>
      <c r="K17" s="226">
        <f>H12</f>
        <v>68</v>
      </c>
      <c r="L17" s="225">
        <f ca="1">IF(C17="MV1",INDIRECT("'EE Champ'!"&amp;ADDRESS(MATCH(VALUE(B17),'EE Champ'!C:C,0),1)),INDIRECT("'EE Champ'!"&amp;ADDRESS(MATCH(VALUE(B17),'EE Champ'!C:C,0),2)))</f>
        <v>3</v>
      </c>
    </row>
    <row r="18" spans="1:12" ht="12.75" customHeight="1">
      <c r="A18" s="211"/>
      <c r="B18" s="119"/>
      <c r="C18" s="120"/>
      <c r="D18" s="115"/>
      <c r="E18" s="115"/>
      <c r="F18" s="120"/>
      <c r="G18" s="216"/>
      <c r="H18" s="208"/>
      <c r="I18" s="222">
        <f>A12</f>
        <v>2</v>
      </c>
      <c r="J18" s="223">
        <v>20</v>
      </c>
      <c r="K18" s="226">
        <f>H12</f>
        <v>68</v>
      </c>
      <c r="L18" s="225"/>
    </row>
    <row r="19" spans="1:12" ht="12.75" customHeight="1">
      <c r="A19" s="217">
        <v>3</v>
      </c>
      <c r="B19" s="218" t="str">
        <f>VLOOKUP($B21,Startlist!$B:$H,6,FALSE)</f>
        <v>A1M MOTORSPORT</v>
      </c>
      <c r="C19" s="219"/>
      <c r="D19" s="220"/>
      <c r="E19" s="220"/>
      <c r="F19" s="219"/>
      <c r="G19" s="221"/>
      <c r="H19" s="241">
        <f>IF(ISERROR(LARGE(H21:H27,1)),0,LARGE(H21:H27,1))+IF(ISERROR(LARGE(H21:H27,2)),0,LARGE(H21:H27,2))+IF(ISERROR(LARGE(H21:H27,3)),0,LARGE(H21:H27,3))</f>
        <v>66</v>
      </c>
      <c r="I19" s="222">
        <f>A19</f>
        <v>3</v>
      </c>
      <c r="J19" s="223">
        <v>1</v>
      </c>
      <c r="K19" s="224">
        <f>H19</f>
        <v>66</v>
      </c>
      <c r="L19" s="225"/>
    </row>
    <row r="20" spans="1:12" ht="12.75" customHeight="1">
      <c r="A20" s="211"/>
      <c r="B20" s="119"/>
      <c r="C20" s="120"/>
      <c r="D20" s="115"/>
      <c r="E20" s="115"/>
      <c r="F20" s="120"/>
      <c r="G20" s="216"/>
      <c r="H20" s="208"/>
      <c r="I20" s="222">
        <f>A19</f>
        <v>3</v>
      </c>
      <c r="J20" s="223">
        <v>2</v>
      </c>
      <c r="K20" s="226">
        <f>H19</f>
        <v>66</v>
      </c>
      <c r="L20" s="225"/>
    </row>
    <row r="21" spans="1:12" ht="12.75" customHeight="1">
      <c r="A21" s="211"/>
      <c r="B21" s="119">
        <v>8</v>
      </c>
      <c r="C21" s="120" t="str">
        <f>VLOOKUP($B21,Startlist!$B:$H,2,FALSE)</f>
        <v>MV5</v>
      </c>
      <c r="D21" s="216" t="str">
        <f>VLOOKUP($B21,Startlist!$B:$H,3,FALSE)</f>
        <v>Ranno Bundsen</v>
      </c>
      <c r="E21" s="216" t="str">
        <f>VLOOKUP($B21,Startlist!$B:$H,4,FALSE)</f>
        <v>Robert Loshtshenikov</v>
      </c>
      <c r="F21" s="120" t="str">
        <f>VLOOKUP($B21,Startlist!$B:$H,5,FALSE)</f>
        <v>EST</v>
      </c>
      <c r="G21" s="216" t="str">
        <f>VLOOKUP($B21,Startlist!$B:$H,7,FALSE)</f>
        <v>Mitsubishi Lancer Evo 7</v>
      </c>
      <c r="H21" s="227">
        <f>IF(ISERROR(VLOOKUP(L21,'Champ Classes'!H:I,2,FALSE)),0,VLOOKUP(L21,'Champ Classes'!H:I,2,FALSE))</f>
        <v>24</v>
      </c>
      <c r="I21" s="222">
        <f>A19</f>
        <v>3</v>
      </c>
      <c r="J21" s="223">
        <v>3</v>
      </c>
      <c r="K21" s="226">
        <f>H19</f>
        <v>66</v>
      </c>
      <c r="L21" s="225">
        <f ca="1">IF(C21="MV1",INDIRECT("'EE Champ'!"&amp;ADDRESS(MATCH(VALUE(B21),'EE Champ'!C:C,0),1)),INDIRECT("'EE Champ'!"&amp;ADDRESS(MATCH(VALUE(B21),'EE Champ'!C:C,0),2)))</f>
        <v>2</v>
      </c>
    </row>
    <row r="22" spans="1:12" ht="12.75" customHeight="1">
      <c r="A22" s="211"/>
      <c r="B22" s="119">
        <v>10</v>
      </c>
      <c r="C22" s="120" t="str">
        <f>VLOOKUP($B22,Startlist!$B:$H,2,FALSE)</f>
        <v>MV5</v>
      </c>
      <c r="D22" s="216" t="str">
        <f>VLOOKUP($B22,Startlist!$B:$H,3,FALSE)</f>
        <v>Allan Popov</v>
      </c>
      <c r="E22" s="216" t="str">
        <f>VLOOKUP($B22,Startlist!$B:$H,4,FALSE)</f>
        <v>Aleksander Prōttsikov</v>
      </c>
      <c r="F22" s="120" t="str">
        <f>VLOOKUP($B22,Startlist!$B:$H,5,FALSE)</f>
        <v>EST</v>
      </c>
      <c r="G22" s="216" t="str">
        <f>VLOOKUP($B22,Startlist!$B:$H,7,FALSE)</f>
        <v>Mitsubishi Lancer Evo 9</v>
      </c>
      <c r="H22" s="227">
        <f>IF(ISERROR(VLOOKUP(L22,'Champ Classes'!H:I,2,FALSE)),0,VLOOKUP(L22,'Champ Classes'!H:I,2,FALSE))</f>
        <v>0</v>
      </c>
      <c r="I22" s="222">
        <f>A19</f>
        <v>3</v>
      </c>
      <c r="J22" s="223">
        <v>4</v>
      </c>
      <c r="K22" s="226">
        <f>H19</f>
        <v>66</v>
      </c>
      <c r="L22" s="225">
        <f ca="1">IF(C22="MV1",INDIRECT("'EE Champ'!"&amp;ADDRESS(MATCH(VALUE(B22),'EE Champ'!C:C,0),1)),INDIRECT("'EE Champ'!"&amp;ADDRESS(MATCH(VALUE(B22),'EE Champ'!C:C,0),2)))</f>
        <v>0</v>
      </c>
    </row>
    <row r="23" spans="1:12" ht="12.75" customHeight="1">
      <c r="A23" s="211"/>
      <c r="B23" s="119">
        <v>12</v>
      </c>
      <c r="C23" s="120" t="str">
        <f>VLOOKUP($B23,Startlist!$B:$H,2,FALSE)</f>
        <v>MV5</v>
      </c>
      <c r="D23" s="216" t="str">
        <f>VLOOKUP($B23,Startlist!$B:$H,3,FALSE)</f>
        <v>Kristo Subi</v>
      </c>
      <c r="E23" s="216" t="str">
        <f>VLOOKUP($B23,Startlist!$B:$H,4,FALSE)</f>
        <v>Ants Uustalu</v>
      </c>
      <c r="F23" s="120" t="str">
        <f>VLOOKUP($B23,Startlist!$B:$H,5,FALSE)</f>
        <v>EST</v>
      </c>
      <c r="G23" s="216" t="str">
        <f>VLOOKUP($B23,Startlist!$B:$H,7,FALSE)</f>
        <v>Mitsubishi Lancer Evo 9</v>
      </c>
      <c r="H23" s="227">
        <f>IF(ISERROR(VLOOKUP(L23,'Champ Classes'!H:I,2,FALSE)),0,VLOOKUP(L23,'Champ Classes'!H:I,2,FALSE))</f>
        <v>21</v>
      </c>
      <c r="I23" s="222">
        <f>A19</f>
        <v>3</v>
      </c>
      <c r="J23" s="223">
        <v>5</v>
      </c>
      <c r="K23" s="226">
        <f>H19</f>
        <v>66</v>
      </c>
      <c r="L23" s="225">
        <f ca="1">IF(C23="MV1",INDIRECT("'EE Champ'!"&amp;ADDRESS(MATCH(VALUE(B23),'EE Champ'!C:C,0),1)),INDIRECT("'EE Champ'!"&amp;ADDRESS(MATCH(VALUE(B23),'EE Champ'!C:C,0),2)))</f>
        <v>3</v>
      </c>
    </row>
    <row r="24" spans="1:12" ht="12.75" customHeight="1">
      <c r="A24" s="211"/>
      <c r="B24" s="119">
        <v>22</v>
      </c>
      <c r="C24" s="120" t="str">
        <f>VLOOKUP($B24,Startlist!$B:$H,2,FALSE)</f>
        <v>MV7</v>
      </c>
      <c r="D24" s="216" t="str">
        <f>VLOOKUP($B24,Startlist!$B:$H,3,FALSE)</f>
        <v>Robert Kikkatalo</v>
      </c>
      <c r="E24" s="216" t="str">
        <f>VLOOKUP($B24,Startlist!$B:$H,4,FALSE)</f>
        <v>Robin Mark</v>
      </c>
      <c r="F24" s="120" t="str">
        <f>VLOOKUP($B24,Startlist!$B:$H,5,FALSE)</f>
        <v>EST</v>
      </c>
      <c r="G24" s="216" t="str">
        <f>VLOOKUP($B24,Startlist!$B:$H,7,FALSE)</f>
        <v>Opel Astra</v>
      </c>
      <c r="H24" s="227">
        <f>IF(ISERROR(VLOOKUP(L24,'Champ Classes'!H:I,2,FALSE)),0,VLOOKUP(L24,'Champ Classes'!H:I,2,FALSE))</f>
        <v>21</v>
      </c>
      <c r="I24" s="222">
        <f>A19</f>
        <v>3</v>
      </c>
      <c r="J24" s="223">
        <v>6</v>
      </c>
      <c r="K24" s="226">
        <f>H19</f>
        <v>66</v>
      </c>
      <c r="L24" s="225">
        <f ca="1">IF(C24="MV1",INDIRECT("'EE Champ'!"&amp;ADDRESS(MATCH(VALUE(B24),'EE Champ'!C:C,0),1)),INDIRECT("'EE Champ'!"&amp;ADDRESS(MATCH(VALUE(B24),'EE Champ'!C:C,0),2)))</f>
        <v>3</v>
      </c>
    </row>
    <row r="25" spans="1:12" ht="12.75" customHeight="1">
      <c r="A25" s="211"/>
      <c r="B25" s="119">
        <v>46</v>
      </c>
      <c r="C25" s="120" t="str">
        <f>VLOOKUP($B25,Startlist!$B:$H,2,FALSE)</f>
        <v>MV7</v>
      </c>
      <c r="D25" s="216" t="str">
        <f>VLOOKUP($B25,Startlist!$B:$H,3,FALSE)</f>
        <v>Erko Sibul</v>
      </c>
      <c r="E25" s="216" t="str">
        <f>VLOOKUP($B25,Startlist!$B:$H,4,FALSE)</f>
        <v>Kevin Keerov</v>
      </c>
      <c r="F25" s="120" t="str">
        <f>VLOOKUP($B25,Startlist!$B:$H,5,FALSE)</f>
        <v>EST</v>
      </c>
      <c r="G25" s="216" t="str">
        <f>VLOOKUP($B25,Startlist!$B:$H,7,FALSE)</f>
        <v>Lada VFTS</v>
      </c>
      <c r="H25" s="227">
        <f>IF(ISERROR(VLOOKUP(L25,'Champ Classes'!H:I,2,FALSE)),0,VLOOKUP(L25,'Champ Classes'!H:I,2,FALSE))</f>
        <v>0</v>
      </c>
      <c r="I25" s="222">
        <f>A19</f>
        <v>3</v>
      </c>
      <c r="J25" s="223">
        <v>7</v>
      </c>
      <c r="K25" s="226">
        <f>H19</f>
        <v>66</v>
      </c>
      <c r="L25" s="225">
        <f ca="1">IF(C25="MV1",INDIRECT("'EE Champ'!"&amp;ADDRESS(MATCH(VALUE(B25),'EE Champ'!C:C,0),1)),INDIRECT("'EE Champ'!"&amp;ADDRESS(MATCH(VALUE(B25),'EE Champ'!C:C,0),2)))</f>
        <v>0</v>
      </c>
    </row>
    <row r="26" spans="1:12" ht="12.75" customHeight="1">
      <c r="A26" s="211"/>
      <c r="B26" s="119">
        <v>55</v>
      </c>
      <c r="C26" s="120" t="str">
        <f>VLOOKUP($B26,Startlist!$B:$H,2,FALSE)</f>
        <v>MV6</v>
      </c>
      <c r="D26" s="216" t="str">
        <f>VLOOKUP($B26,Startlist!$B:$H,3,FALSE)</f>
        <v>Kristjan Ojaste</v>
      </c>
      <c r="E26" s="216" t="str">
        <f>VLOOKUP($B26,Startlist!$B:$H,4,FALSE)</f>
        <v>Tōnu Tikerpalu</v>
      </c>
      <c r="F26" s="120" t="str">
        <f>VLOOKUP($B26,Startlist!$B:$H,5,FALSE)</f>
        <v>EST</v>
      </c>
      <c r="G26" s="216" t="str">
        <f>VLOOKUP($B26,Startlist!$B:$H,7,FALSE)</f>
        <v>BMW 328I</v>
      </c>
      <c r="H26" s="227">
        <f>IF(ISERROR(VLOOKUP(L26,'Champ Classes'!H:I,2,FALSE)),0,VLOOKUP(L26,'Champ Classes'!H:I,2,FALSE))</f>
        <v>0</v>
      </c>
      <c r="I26" s="222">
        <f>A19</f>
        <v>3</v>
      </c>
      <c r="J26" s="223">
        <v>8</v>
      </c>
      <c r="K26" s="226">
        <f>H19</f>
        <v>66</v>
      </c>
      <c r="L26" s="225">
        <f ca="1">IF(C26="MV1",INDIRECT("'EE Champ'!"&amp;ADDRESS(MATCH(VALUE(B26),'EE Champ'!C:C,0),1)),INDIRECT("'EE Champ'!"&amp;ADDRESS(MATCH(VALUE(B26),'EE Champ'!C:C,0),2)))</f>
        <v>0</v>
      </c>
    </row>
    <row r="27" spans="1:12" ht="12.75" customHeight="1">
      <c r="A27" s="211"/>
      <c r="B27" s="119">
        <v>57</v>
      </c>
      <c r="C27" s="120" t="str">
        <f>VLOOKUP($B27,Startlist!$B:$H,2,FALSE)</f>
        <v>MV7</v>
      </c>
      <c r="D27" s="216" t="str">
        <f>VLOOKUP($B27,Startlist!$B:$H,3,FALSE)</f>
        <v>Erki Auendorf</v>
      </c>
      <c r="E27" s="216" t="str">
        <f>VLOOKUP($B27,Startlist!$B:$H,4,FALSE)</f>
        <v>Ken Liivrand</v>
      </c>
      <c r="F27" s="120" t="str">
        <f>VLOOKUP($B27,Startlist!$B:$H,5,FALSE)</f>
        <v>EST</v>
      </c>
      <c r="G27" s="216" t="str">
        <f>VLOOKUP($B27,Startlist!$B:$H,7,FALSE)</f>
        <v>Honda Civic</v>
      </c>
      <c r="H27" s="227">
        <f>IF(ISERROR(VLOOKUP(L27,'Champ Classes'!H:I,2,FALSE)),0,VLOOKUP(L27,'Champ Classes'!H:I,2,FALSE))</f>
        <v>15</v>
      </c>
      <c r="I27" s="222">
        <f>A19</f>
        <v>3</v>
      </c>
      <c r="J27" s="223">
        <v>9</v>
      </c>
      <c r="K27" s="226">
        <f>H19</f>
        <v>66</v>
      </c>
      <c r="L27" s="225">
        <f ca="1">IF(C27="MV1",INDIRECT("'EE Champ'!"&amp;ADDRESS(MATCH(VALUE(B27),'EE Champ'!C:C,0),1)),INDIRECT("'EE Champ'!"&amp;ADDRESS(MATCH(VALUE(B27),'EE Champ'!C:C,0),2)))</f>
        <v>6</v>
      </c>
    </row>
    <row r="28" spans="1:12" ht="12.75" customHeight="1">
      <c r="A28" s="211"/>
      <c r="B28" s="119"/>
      <c r="C28" s="120"/>
      <c r="D28" s="115"/>
      <c r="E28" s="115"/>
      <c r="F28" s="120"/>
      <c r="G28" s="216"/>
      <c r="H28" s="208"/>
      <c r="I28" s="222">
        <f>A19</f>
        <v>3</v>
      </c>
      <c r="J28" s="223">
        <v>20</v>
      </c>
      <c r="K28" s="226">
        <f>H19</f>
        <v>66</v>
      </c>
      <c r="L28" s="225"/>
    </row>
    <row r="29" spans="1:12" ht="12.75" customHeight="1">
      <c r="A29" s="217">
        <v>4</v>
      </c>
      <c r="B29" s="218" t="str">
        <f>VLOOKUP($B31,Startlist!$B:$H,6,FALSE)</f>
        <v>KUPATAMA MOTORSPORT</v>
      </c>
      <c r="C29" s="219"/>
      <c r="D29" s="220"/>
      <c r="E29" s="220"/>
      <c r="F29" s="219"/>
      <c r="G29" s="221"/>
      <c r="H29" s="241">
        <f>IF(ISERROR(LARGE(H31:H34,1)),0,LARGE(H31:H34,1))+IF(ISERROR(LARGE(H31:H34,2)),0,LARGE(H31:H34,2))+IF(ISERROR(LARGE(H31:H34,3)),0,LARGE(H31:H34,3))</f>
        <v>66</v>
      </c>
      <c r="I29" s="222">
        <f>A29</f>
        <v>4</v>
      </c>
      <c r="J29" s="223">
        <v>1</v>
      </c>
      <c r="K29" s="224">
        <f>H29</f>
        <v>66</v>
      </c>
      <c r="L29" s="225"/>
    </row>
    <row r="30" spans="1:12" ht="12.75" customHeight="1">
      <c r="A30" s="211"/>
      <c r="B30" s="119"/>
      <c r="C30" s="120"/>
      <c r="D30" s="115"/>
      <c r="E30" s="115"/>
      <c r="F30" s="120"/>
      <c r="G30" s="216"/>
      <c r="H30" s="208"/>
      <c r="I30" s="222">
        <f>A29</f>
        <v>4</v>
      </c>
      <c r="J30" s="223">
        <v>2</v>
      </c>
      <c r="K30" s="226">
        <f>H29</f>
        <v>66</v>
      </c>
      <c r="L30" s="225"/>
    </row>
    <row r="31" spans="1:12" ht="12.75" customHeight="1">
      <c r="A31" s="211"/>
      <c r="B31" s="119">
        <v>7</v>
      </c>
      <c r="C31" s="120" t="str">
        <f>VLOOKUP($B31,Startlist!$B:$H,2,FALSE)</f>
        <v>MV5</v>
      </c>
      <c r="D31" s="216" t="str">
        <f>VLOOKUP($B31,Startlist!$B:$H,3,FALSE)</f>
        <v>Timmu Kōrge</v>
      </c>
      <c r="E31" s="216" t="str">
        <f>VLOOKUP($B31,Startlist!$B:$H,4,FALSE)</f>
        <v>Erik Vaasa</v>
      </c>
      <c r="F31" s="120" t="str">
        <f>VLOOKUP($B31,Startlist!$B:$H,5,FALSE)</f>
        <v>EST</v>
      </c>
      <c r="G31" s="216" t="str">
        <f>VLOOKUP($B31,Startlist!$B:$H,7,FALSE)</f>
        <v>Mitsubishi Lancer Evo 9</v>
      </c>
      <c r="H31" s="227">
        <f>IF(ISERROR(VLOOKUP(L31,'Champ Classes'!H:I,2,FALSE)),0,VLOOKUP(L31,'Champ Classes'!H:I,2,FALSE))</f>
        <v>30</v>
      </c>
      <c r="I31" s="222">
        <f>A29</f>
        <v>4</v>
      </c>
      <c r="J31" s="223">
        <v>3</v>
      </c>
      <c r="K31" s="226">
        <f>H29</f>
        <v>66</v>
      </c>
      <c r="L31" s="225">
        <f ca="1">IF(C31="MV1",INDIRECT("'EE Champ'!"&amp;ADDRESS(MATCH(VALUE(B31),'EE Champ'!C:C,0),1)),INDIRECT("'EE Champ'!"&amp;ADDRESS(MATCH(VALUE(B31),'EE Champ'!C:C,0),2)))</f>
        <v>1</v>
      </c>
    </row>
    <row r="32" spans="1:12" ht="12.75" customHeight="1">
      <c r="A32" s="211"/>
      <c r="B32" s="119">
        <v>11</v>
      </c>
      <c r="C32" s="120" t="str">
        <f>VLOOKUP($B32,Startlist!$B:$H,2,FALSE)</f>
        <v>MV5</v>
      </c>
      <c r="D32" s="216" t="str">
        <f>VLOOKUP($B32,Startlist!$B:$H,3,FALSE)</f>
        <v>Siim Liivamägi</v>
      </c>
      <c r="E32" s="216" t="str">
        <f>VLOOKUP($B32,Startlist!$B:$H,4,FALSE)</f>
        <v>Edvin Parisalu</v>
      </c>
      <c r="F32" s="120" t="str">
        <f>VLOOKUP($B32,Startlist!$B:$H,5,FALSE)</f>
        <v>EST</v>
      </c>
      <c r="G32" s="216" t="str">
        <f>VLOOKUP($B32,Startlist!$B:$H,7,FALSE)</f>
        <v>Mitsubishi Lancer Evo 9</v>
      </c>
      <c r="H32" s="227">
        <f>IF(ISERROR(VLOOKUP(L32,'Champ Classes'!H:I,2,FALSE)),0,VLOOKUP(L32,'Champ Classes'!H:I,2,FALSE))</f>
        <v>19</v>
      </c>
      <c r="I32" s="222">
        <f>A29</f>
        <v>4</v>
      </c>
      <c r="J32" s="223">
        <v>4</v>
      </c>
      <c r="K32" s="226">
        <f>H29</f>
        <v>66</v>
      </c>
      <c r="L32" s="225">
        <f ca="1">IF(C32="MV1",INDIRECT("'EE Champ'!"&amp;ADDRESS(MATCH(VALUE(B32),'EE Champ'!C:C,0),1)),INDIRECT("'EE Champ'!"&amp;ADDRESS(MATCH(VALUE(B32),'EE Champ'!C:C,0),2)))</f>
        <v>4</v>
      </c>
    </row>
    <row r="33" spans="1:12" ht="12.75" customHeight="1">
      <c r="A33" s="211"/>
      <c r="B33" s="119">
        <v>30</v>
      </c>
      <c r="C33" s="120" t="str">
        <f>VLOOKUP($B33,Startlist!$B:$H,2,FALSE)</f>
        <v>MV5</v>
      </c>
      <c r="D33" s="216" t="str">
        <f>VLOOKUP($B33,Startlist!$B:$H,3,FALSE)</f>
        <v>Allan Ilves</v>
      </c>
      <c r="E33" s="216" t="str">
        <f>VLOOKUP($B33,Startlist!$B:$H,4,FALSE)</f>
        <v>Erki Pints</v>
      </c>
      <c r="F33" s="120" t="str">
        <f>VLOOKUP($B33,Startlist!$B:$H,5,FALSE)</f>
        <v>EST</v>
      </c>
      <c r="G33" s="216" t="str">
        <f>VLOOKUP($B33,Startlist!$B:$H,7,FALSE)</f>
        <v>Mitsubishi Lancer</v>
      </c>
      <c r="H33" s="227">
        <f>IF(ISERROR(VLOOKUP(L33,'Champ Classes'!H:I,2,FALSE)),0,VLOOKUP(L33,'Champ Classes'!H:I,2,FALSE))</f>
        <v>17</v>
      </c>
      <c r="I33" s="222">
        <f>A29</f>
        <v>4</v>
      </c>
      <c r="J33" s="223">
        <v>5</v>
      </c>
      <c r="K33" s="226">
        <f>H29</f>
        <v>66</v>
      </c>
      <c r="L33" s="225">
        <f ca="1">IF(C33="MV1",INDIRECT("'EE Champ'!"&amp;ADDRESS(MATCH(VALUE(B33),'EE Champ'!C:C,0),1)),INDIRECT("'EE Champ'!"&amp;ADDRESS(MATCH(VALUE(B33),'EE Champ'!C:C,0),2)))</f>
        <v>5</v>
      </c>
    </row>
    <row r="34" spans="1:12" ht="12.75" customHeight="1">
      <c r="A34" s="211"/>
      <c r="B34" s="119">
        <v>40</v>
      </c>
      <c r="C34" s="120" t="str">
        <f>VLOOKUP($B34,Startlist!$B:$H,2,FALSE)</f>
        <v>MV5</v>
      </c>
      <c r="D34" s="216" t="str">
        <f>VLOOKUP($B34,Startlist!$B:$H,3,FALSE)</f>
        <v>Erliko Parisalu</v>
      </c>
      <c r="E34" s="216" t="str">
        <f>VLOOKUP($B34,Startlist!$B:$H,4,FALSE)</f>
        <v>Sander Pärn</v>
      </c>
      <c r="F34" s="120" t="str">
        <f>VLOOKUP($B34,Startlist!$B:$H,5,FALSE)</f>
        <v>EST</v>
      </c>
      <c r="G34" s="216" t="str">
        <f>VLOOKUP($B34,Startlist!$B:$H,7,FALSE)</f>
        <v>Mitsubishi Lancer Evo 6</v>
      </c>
      <c r="H34" s="227">
        <f>IF(ISERROR(VLOOKUP(L34,'Champ Classes'!H:I,2,FALSE)),0,VLOOKUP(L34,'Champ Classes'!H:I,2,FALSE))</f>
        <v>13</v>
      </c>
      <c r="I34" s="222">
        <f>A29</f>
        <v>4</v>
      </c>
      <c r="J34" s="223">
        <v>6</v>
      </c>
      <c r="K34" s="226">
        <f>H29</f>
        <v>66</v>
      </c>
      <c r="L34" s="225">
        <f ca="1">IF(C34="MV1",INDIRECT("'EE Champ'!"&amp;ADDRESS(MATCH(VALUE(B34),'EE Champ'!C:C,0),1)),INDIRECT("'EE Champ'!"&amp;ADDRESS(MATCH(VALUE(B34),'EE Champ'!C:C,0),2)))</f>
        <v>7</v>
      </c>
    </row>
    <row r="35" spans="1:12" ht="12.75" customHeight="1">
      <c r="A35" s="211"/>
      <c r="B35" s="119"/>
      <c r="C35" s="120"/>
      <c r="D35" s="115"/>
      <c r="E35" s="115"/>
      <c r="F35" s="120"/>
      <c r="G35" s="216"/>
      <c r="H35" s="208"/>
      <c r="I35" s="222">
        <f>A29</f>
        <v>4</v>
      </c>
      <c r="J35" s="223">
        <v>20</v>
      </c>
      <c r="K35" s="226">
        <f>H29</f>
        <v>66</v>
      </c>
      <c r="L35" s="225"/>
    </row>
    <row r="36" spans="1:12" ht="12.75" customHeight="1">
      <c r="A36" s="217">
        <v>5</v>
      </c>
      <c r="B36" s="218" t="str">
        <f>VLOOKUP($B38,Startlist!$B:$H,6,FALSE)</f>
        <v>MS RACING</v>
      </c>
      <c r="C36" s="219"/>
      <c r="D36" s="220"/>
      <c r="E36" s="220"/>
      <c r="F36" s="219"/>
      <c r="G36" s="221"/>
      <c r="H36" s="241">
        <f>IF(ISERROR(LARGE(H38:H41,1)),0,LARGE(H38:H41,1))+IF(ISERROR(LARGE(H38:H41,2)),0,LARGE(H38:H41,2))+IF(ISERROR(LARGE(H38:H41,3)),0,LARGE(H38:H41,3))</f>
        <v>63</v>
      </c>
      <c r="I36" s="222">
        <f>A36</f>
        <v>5</v>
      </c>
      <c r="J36" s="223">
        <v>1</v>
      </c>
      <c r="K36" s="224">
        <f>H36</f>
        <v>63</v>
      </c>
      <c r="L36" s="225"/>
    </row>
    <row r="37" spans="1:12" ht="12.75" customHeight="1">
      <c r="A37" s="211"/>
      <c r="B37" s="119"/>
      <c r="C37" s="120"/>
      <c r="D37" s="115"/>
      <c r="E37" s="115"/>
      <c r="F37" s="120"/>
      <c r="G37" s="216"/>
      <c r="H37" s="208"/>
      <c r="I37" s="222">
        <f>A36</f>
        <v>5</v>
      </c>
      <c r="J37" s="223">
        <v>2</v>
      </c>
      <c r="K37" s="226">
        <f>H36</f>
        <v>63</v>
      </c>
      <c r="L37" s="225"/>
    </row>
    <row r="38" spans="1:12" ht="12.75" customHeight="1">
      <c r="A38" s="211"/>
      <c r="B38" s="119">
        <v>28</v>
      </c>
      <c r="C38" s="120" t="str">
        <f>VLOOKUP($B38,Startlist!$B:$H,2,FALSE)</f>
        <v>MV6</v>
      </c>
      <c r="D38" s="216" t="str">
        <f>VLOOKUP($B38,Startlist!$B:$H,3,FALSE)</f>
        <v>Toomas Vask</v>
      </c>
      <c r="E38" s="216" t="str">
        <f>VLOOKUP($B38,Startlist!$B:$H,4,FALSE)</f>
        <v>Taaniel Tigas</v>
      </c>
      <c r="F38" s="120" t="str">
        <f>VLOOKUP($B38,Startlist!$B:$H,5,FALSE)</f>
        <v>EST</v>
      </c>
      <c r="G38" s="216" t="str">
        <f>VLOOKUP($B38,Startlist!$B:$H,7,FALSE)</f>
        <v>BMW M3</v>
      </c>
      <c r="H38" s="227">
        <f>IF(ISERROR(VLOOKUP(L38,'Champ Classes'!H:I,2,FALSE)),0,VLOOKUP(L38,'Champ Classes'!H:I,2,FALSE))</f>
        <v>24</v>
      </c>
      <c r="I38" s="222">
        <f>A36</f>
        <v>5</v>
      </c>
      <c r="J38" s="223">
        <v>3</v>
      </c>
      <c r="K38" s="226">
        <f>H36</f>
        <v>63</v>
      </c>
      <c r="L38" s="225">
        <f ca="1">IF(C38="MV1",INDIRECT("'EE Champ'!"&amp;ADDRESS(MATCH(VALUE(B38),'EE Champ'!C:C,0),1)),INDIRECT("'EE Champ'!"&amp;ADDRESS(MATCH(VALUE(B38),'EE Champ'!C:C,0),2)))</f>
        <v>2</v>
      </c>
    </row>
    <row r="39" spans="1:12" ht="12.75" customHeight="1">
      <c r="A39" s="211"/>
      <c r="B39" s="119">
        <v>34</v>
      </c>
      <c r="C39" s="120" t="str">
        <f>VLOOKUP($B39,Startlist!$B:$H,2,FALSE)</f>
        <v>MV7</v>
      </c>
      <c r="D39" s="216" t="str">
        <f>VLOOKUP($B39,Startlist!$B:$H,3,FALSE)</f>
        <v>David Sultanjants</v>
      </c>
      <c r="E39" s="216" t="str">
        <f>VLOOKUP($B39,Startlist!$B:$H,4,FALSE)</f>
        <v>Siim Oja</v>
      </c>
      <c r="F39" s="120" t="str">
        <f>VLOOKUP($B39,Startlist!$B:$H,5,FALSE)</f>
        <v>EST</v>
      </c>
      <c r="G39" s="216" t="str">
        <f>VLOOKUP($B39,Startlist!$B:$H,7,FALSE)</f>
        <v>Citroen DS3</v>
      </c>
      <c r="H39" s="227">
        <f>IF(ISERROR(VLOOKUP(L39,'Champ Classes'!H:I,2,FALSE)),0,VLOOKUP(L39,'Champ Classes'!H:I,2,FALSE))</f>
        <v>24</v>
      </c>
      <c r="I39" s="222">
        <f>A36</f>
        <v>5</v>
      </c>
      <c r="J39" s="223">
        <v>4</v>
      </c>
      <c r="K39" s="226">
        <f>H36</f>
        <v>63</v>
      </c>
      <c r="L39" s="225">
        <f ca="1">IF(C39="MV1",INDIRECT("'EE Champ'!"&amp;ADDRESS(MATCH(VALUE(B39),'EE Champ'!C:C,0),1)),INDIRECT("'EE Champ'!"&amp;ADDRESS(MATCH(VALUE(B39),'EE Champ'!C:C,0),2)))</f>
        <v>2</v>
      </c>
    </row>
    <row r="40" spans="1:12" ht="12.75" customHeight="1">
      <c r="A40" s="211"/>
      <c r="B40" s="119">
        <v>39</v>
      </c>
      <c r="C40" s="120" t="str">
        <f>VLOOKUP($B40,Startlist!$B:$H,2,FALSE)</f>
        <v>MV5</v>
      </c>
      <c r="D40" s="216" t="str">
        <f>VLOOKUP($B40,Startlist!$B:$H,3,FALSE)</f>
        <v>Tarmo Kangur</v>
      </c>
      <c r="E40" s="216" t="str">
        <f>VLOOKUP($B40,Startlist!$B:$H,4,FALSE)</f>
        <v>Mikk-Sander Laubert</v>
      </c>
      <c r="F40" s="120" t="str">
        <f>VLOOKUP($B40,Startlist!$B:$H,5,FALSE)</f>
        <v>EST</v>
      </c>
      <c r="G40" s="216" t="str">
        <f>VLOOKUP($B40,Startlist!$B:$H,7,FALSE)</f>
        <v>Subaru Impreza</v>
      </c>
      <c r="H40" s="227">
        <f>IF(ISERROR(VLOOKUP(L40,'Champ Classes'!H:I,2,FALSE)),0,VLOOKUP(L40,'Champ Classes'!H:I,2,FALSE))</f>
        <v>15</v>
      </c>
      <c r="I40" s="222">
        <f>A36</f>
        <v>5</v>
      </c>
      <c r="J40" s="223">
        <v>5</v>
      </c>
      <c r="K40" s="226">
        <f>H36</f>
        <v>63</v>
      </c>
      <c r="L40" s="225">
        <f ca="1">IF(C40="MV1",INDIRECT("'EE Champ'!"&amp;ADDRESS(MATCH(VALUE(B40),'EE Champ'!C:C,0),1)),INDIRECT("'EE Champ'!"&amp;ADDRESS(MATCH(VALUE(B40),'EE Champ'!C:C,0),2)))</f>
        <v>6</v>
      </c>
    </row>
    <row r="41" spans="1:12" ht="12.75" customHeight="1">
      <c r="A41" s="211"/>
      <c r="B41" s="119">
        <v>47</v>
      </c>
      <c r="C41" s="120" t="str">
        <f>VLOOKUP($B41,Startlist!$B:$H,2,FALSE)</f>
        <v>MV7</v>
      </c>
      <c r="D41" s="216" t="str">
        <f>VLOOKUP($B41,Startlist!$B:$H,3,FALSE)</f>
        <v>Erkki Jürgenson</v>
      </c>
      <c r="E41" s="216" t="str">
        <f>VLOOKUP($B41,Startlist!$B:$H,4,FALSE)</f>
        <v>Tōnu Tamm</v>
      </c>
      <c r="F41" s="120" t="str">
        <f>VLOOKUP($B41,Startlist!$B:$H,5,FALSE)</f>
        <v>EST</v>
      </c>
      <c r="G41" s="216" t="str">
        <f>VLOOKUP($B41,Startlist!$B:$H,7,FALSE)</f>
        <v>BMW 318IS</v>
      </c>
      <c r="H41" s="227">
        <f>IF(ISERROR(VLOOKUP(L41,'Champ Classes'!H:I,2,FALSE)),0,VLOOKUP(L41,'Champ Classes'!H:I,2,FALSE))</f>
        <v>0</v>
      </c>
      <c r="I41" s="222">
        <f>A36</f>
        <v>5</v>
      </c>
      <c r="J41" s="223">
        <v>6</v>
      </c>
      <c r="K41" s="226">
        <f>H36</f>
        <v>63</v>
      </c>
      <c r="L41" s="225">
        <f ca="1">IF(C41="MV1",INDIRECT("'EE Champ'!"&amp;ADDRESS(MATCH(VALUE(B41),'EE Champ'!C:C,0),1)),INDIRECT("'EE Champ'!"&amp;ADDRESS(MATCH(VALUE(B41),'EE Champ'!C:C,0),2)))</f>
        <v>0</v>
      </c>
    </row>
    <row r="42" spans="1:12" ht="12.75" customHeight="1">
      <c r="A42" s="211"/>
      <c r="B42" s="119"/>
      <c r="C42" s="120"/>
      <c r="D42" s="115"/>
      <c r="E42" s="115"/>
      <c r="F42" s="120"/>
      <c r="G42" s="216"/>
      <c r="H42" s="208"/>
      <c r="I42" s="222">
        <f>A36</f>
        <v>5</v>
      </c>
      <c r="J42" s="223">
        <v>20</v>
      </c>
      <c r="K42" s="226">
        <f>H36</f>
        <v>63</v>
      </c>
      <c r="L42" s="225"/>
    </row>
    <row r="43" spans="1:12" ht="12.75" customHeight="1">
      <c r="A43" s="217">
        <v>6</v>
      </c>
      <c r="B43" s="218" t="str">
        <f>VLOOKUP($B45,Startlist!$B:$H,6,FALSE)</f>
        <v>MÄRJAMAA RALLY TEAM</v>
      </c>
      <c r="C43" s="219"/>
      <c r="D43" s="220"/>
      <c r="E43" s="220"/>
      <c r="F43" s="219"/>
      <c r="G43" s="221"/>
      <c r="H43" s="241">
        <f>IF(ISERROR(LARGE(H45:H48,1)),0,LARGE(H45:H48,1))+IF(ISERROR(LARGE(H45:H48,2)),0,LARGE(H45:H48,2))+IF(ISERROR(LARGE(H45:H48,3)),0,LARGE(H45:H48,3))</f>
        <v>62</v>
      </c>
      <c r="I43" s="222">
        <f>A43</f>
        <v>6</v>
      </c>
      <c r="J43" s="223">
        <v>1</v>
      </c>
      <c r="K43" s="224">
        <f>H43</f>
        <v>62</v>
      </c>
      <c r="L43" s="225"/>
    </row>
    <row r="44" spans="1:12" ht="12.75" customHeight="1">
      <c r="A44" s="211"/>
      <c r="B44" s="119"/>
      <c r="C44" s="120"/>
      <c r="D44" s="115"/>
      <c r="E44" s="115"/>
      <c r="F44" s="120"/>
      <c r="G44" s="216"/>
      <c r="H44" s="208"/>
      <c r="I44" s="222">
        <f>A43</f>
        <v>6</v>
      </c>
      <c r="J44" s="223">
        <v>2</v>
      </c>
      <c r="K44" s="226">
        <f>H43</f>
        <v>62</v>
      </c>
      <c r="L44" s="225"/>
    </row>
    <row r="45" spans="1:12" ht="12.75" customHeight="1">
      <c r="A45" s="211"/>
      <c r="B45" s="119">
        <v>59</v>
      </c>
      <c r="C45" s="120" t="str">
        <f>VLOOKUP($B45,Startlist!$B:$H,2,FALSE)</f>
        <v>MV9</v>
      </c>
      <c r="D45" s="216" t="str">
        <f>VLOOKUP($B45,Startlist!$B:$H,3,FALSE)</f>
        <v>Veiko Liukanen</v>
      </c>
      <c r="E45" s="216" t="str">
        <f>VLOOKUP($B45,Startlist!$B:$H,4,FALSE)</f>
        <v>Toivo Liukanen</v>
      </c>
      <c r="F45" s="120" t="str">
        <f>VLOOKUP($B45,Startlist!$B:$H,5,FALSE)</f>
        <v>EST</v>
      </c>
      <c r="G45" s="216" t="str">
        <f>VLOOKUP($B45,Startlist!$B:$H,7,FALSE)</f>
        <v>Gaz 51</v>
      </c>
      <c r="H45" s="227">
        <f>IF(ISERROR(VLOOKUP(L45,'Champ Classes'!H:I,2,FALSE)),0,VLOOKUP(L45,'Champ Classes'!H:I,2,FALSE))</f>
        <v>13</v>
      </c>
      <c r="I45" s="222">
        <f>A43</f>
        <v>6</v>
      </c>
      <c r="J45" s="223">
        <v>3</v>
      </c>
      <c r="K45" s="226">
        <f>H43</f>
        <v>62</v>
      </c>
      <c r="L45" s="225">
        <f ca="1">IF(C45="MV1",INDIRECT("'EE Champ'!"&amp;ADDRESS(MATCH(VALUE(B45),'EE Champ'!C:C,0),1)),INDIRECT("'EE Champ'!"&amp;ADDRESS(MATCH(VALUE(B45),'EE Champ'!C:C,0),2)))</f>
        <v>7</v>
      </c>
    </row>
    <row r="46" spans="1:12" ht="12.75" customHeight="1">
      <c r="A46" s="211"/>
      <c r="B46" s="119">
        <v>60</v>
      </c>
      <c r="C46" s="120" t="str">
        <f>VLOOKUP($B46,Startlist!$B:$H,2,FALSE)</f>
        <v>MV9</v>
      </c>
      <c r="D46" s="216" t="str">
        <f>VLOOKUP($B46,Startlist!$B:$H,3,FALSE)</f>
        <v>Tarmo Silt</v>
      </c>
      <c r="E46" s="216" t="str">
        <f>VLOOKUP($B46,Startlist!$B:$H,4,FALSE)</f>
        <v>Raido Loel</v>
      </c>
      <c r="F46" s="120" t="str">
        <f>VLOOKUP($B46,Startlist!$B:$H,5,FALSE)</f>
        <v>EST</v>
      </c>
      <c r="G46" s="216" t="str">
        <f>VLOOKUP($B46,Startlist!$B:$H,7,FALSE)</f>
        <v>Gaz 51</v>
      </c>
      <c r="H46" s="227">
        <f>IF(ISERROR(VLOOKUP(L46,'Champ Classes'!H:I,2,FALSE)),0,VLOOKUP(L46,'Champ Classes'!H:I,2,FALSE))</f>
        <v>30</v>
      </c>
      <c r="I46" s="222">
        <f>A43</f>
        <v>6</v>
      </c>
      <c r="J46" s="223">
        <v>4</v>
      </c>
      <c r="K46" s="226">
        <f>H43</f>
        <v>62</v>
      </c>
      <c r="L46" s="225">
        <f ca="1">IF(C46="MV1",INDIRECT("'EE Champ'!"&amp;ADDRESS(MATCH(VALUE(B46),'EE Champ'!C:C,0),1)),INDIRECT("'EE Champ'!"&amp;ADDRESS(MATCH(VALUE(B46),'EE Champ'!C:C,0),2)))</f>
        <v>1</v>
      </c>
    </row>
    <row r="47" spans="1:12" ht="12.75" customHeight="1">
      <c r="A47" s="211"/>
      <c r="B47" s="119">
        <v>63</v>
      </c>
      <c r="C47" s="120" t="str">
        <f>VLOOKUP($B47,Startlist!$B:$H,2,FALSE)</f>
        <v>MV9</v>
      </c>
      <c r="D47" s="216" t="str">
        <f>VLOOKUP($B47,Startlist!$B:$H,3,FALSE)</f>
        <v>Janno Kamp</v>
      </c>
      <c r="E47" s="216" t="str">
        <f>VLOOKUP($B47,Startlist!$B:$H,4,FALSE)</f>
        <v>Karmo Kamp</v>
      </c>
      <c r="F47" s="120" t="str">
        <f>VLOOKUP($B47,Startlist!$B:$H,5,FALSE)</f>
        <v>EST</v>
      </c>
      <c r="G47" s="216" t="str">
        <f>VLOOKUP($B47,Startlist!$B:$H,7,FALSE)</f>
        <v>Gaz 51</v>
      </c>
      <c r="H47" s="227">
        <f>IF(ISERROR(VLOOKUP(L47,'Champ Classes'!H:I,2,FALSE)),0,VLOOKUP(L47,'Champ Classes'!H:I,2,FALSE))</f>
        <v>19</v>
      </c>
      <c r="I47" s="222">
        <f>A43</f>
        <v>6</v>
      </c>
      <c r="J47" s="223">
        <v>5</v>
      </c>
      <c r="K47" s="226">
        <f>H43</f>
        <v>62</v>
      </c>
      <c r="L47" s="225">
        <f ca="1">IF(C47="MV1",INDIRECT("'EE Champ'!"&amp;ADDRESS(MATCH(VALUE(B47),'EE Champ'!C:C,0),1)),INDIRECT("'EE Champ'!"&amp;ADDRESS(MATCH(VALUE(B47),'EE Champ'!C:C,0),2)))</f>
        <v>4</v>
      </c>
    </row>
    <row r="48" spans="1:12" ht="12.75" customHeight="1">
      <c r="A48" s="211"/>
      <c r="B48" s="119">
        <v>67</v>
      </c>
      <c r="C48" s="120" t="str">
        <f>VLOOKUP($B48,Startlist!$B:$H,2,FALSE)</f>
        <v>MV9</v>
      </c>
      <c r="D48" s="216" t="str">
        <f>VLOOKUP($B48,Startlist!$B:$H,3,FALSE)</f>
        <v>Neimo Nurmet</v>
      </c>
      <c r="E48" s="216" t="str">
        <f>VLOOKUP($B48,Startlist!$B:$H,4,FALSE)</f>
        <v>Indrek Sepp</v>
      </c>
      <c r="F48" s="120" t="str">
        <f>VLOOKUP($B48,Startlist!$B:$H,5,FALSE)</f>
        <v>EST</v>
      </c>
      <c r="G48" s="216" t="str">
        <f>VLOOKUP($B48,Startlist!$B:$H,7,FALSE)</f>
        <v>Gaz 51A</v>
      </c>
      <c r="H48" s="227">
        <f>IF(ISERROR(VLOOKUP(L48,'Champ Classes'!H:I,2,FALSE)),0,VLOOKUP(L48,'Champ Classes'!H:I,2,FALSE))</f>
        <v>0</v>
      </c>
      <c r="I48" s="222">
        <f>A43</f>
        <v>6</v>
      </c>
      <c r="J48" s="223">
        <v>6</v>
      </c>
      <c r="K48" s="226">
        <f>H43</f>
        <v>62</v>
      </c>
      <c r="L48" s="225">
        <f ca="1">IF(C48="MV1",INDIRECT("'EE Champ'!"&amp;ADDRESS(MATCH(VALUE(B48),'EE Champ'!C:C,0),1)),INDIRECT("'EE Champ'!"&amp;ADDRESS(MATCH(VALUE(B48),'EE Champ'!C:C,0),2)))</f>
        <v>0</v>
      </c>
    </row>
    <row r="49" spans="1:12" ht="12.75" customHeight="1">
      <c r="A49" s="211"/>
      <c r="B49" s="119"/>
      <c r="C49" s="120"/>
      <c r="D49" s="115"/>
      <c r="E49" s="115"/>
      <c r="F49" s="120"/>
      <c r="G49" s="216"/>
      <c r="H49" s="208"/>
      <c r="I49" s="222">
        <f>A43</f>
        <v>6</v>
      </c>
      <c r="J49" s="223">
        <v>20</v>
      </c>
      <c r="K49" s="226">
        <f>H43</f>
        <v>62</v>
      </c>
      <c r="L49" s="225"/>
    </row>
    <row r="50" spans="1:12" ht="12.75" customHeight="1">
      <c r="A50" s="217">
        <v>7</v>
      </c>
      <c r="B50" s="218" t="str">
        <f>VLOOKUP($B52,Startlist!$B:$H,6,FALSE)</f>
        <v>MRF MOTORSPORT</v>
      </c>
      <c r="C50" s="219"/>
      <c r="D50" s="220"/>
      <c r="E50" s="220"/>
      <c r="F50" s="219"/>
      <c r="G50" s="221"/>
      <c r="H50" s="241">
        <f>IF(ISERROR(LARGE(H52:H55,1)),0,LARGE(H52:H55,1))+IF(ISERROR(LARGE(H52:H55,2)),0,LARGE(H52:H55,2))+IF(ISERROR(LARGE(H52:H55,3)),0,LARGE(H52:H55,3))</f>
        <v>61</v>
      </c>
      <c r="I50" s="222">
        <f>A50</f>
        <v>7</v>
      </c>
      <c r="J50" s="223">
        <v>1</v>
      </c>
      <c r="K50" s="224">
        <f>H50</f>
        <v>61</v>
      </c>
      <c r="L50" s="225"/>
    </row>
    <row r="51" spans="1:12" ht="12.75" customHeight="1">
      <c r="A51" s="211"/>
      <c r="B51" s="119"/>
      <c r="C51" s="120"/>
      <c r="D51" s="115"/>
      <c r="E51" s="115"/>
      <c r="F51" s="120"/>
      <c r="G51" s="216"/>
      <c r="H51" s="208"/>
      <c r="I51" s="222">
        <f>A50</f>
        <v>7</v>
      </c>
      <c r="J51" s="223">
        <v>2</v>
      </c>
      <c r="K51" s="226">
        <f>H50</f>
        <v>61</v>
      </c>
      <c r="L51" s="225"/>
    </row>
    <row r="52" spans="1:12" ht="12.75" customHeight="1">
      <c r="A52" s="211"/>
      <c r="B52" s="119">
        <v>16</v>
      </c>
      <c r="C52" s="120" t="str">
        <f>VLOOKUP($B52,Startlist!$B:$H,2,FALSE)</f>
        <v>MV4</v>
      </c>
      <c r="D52" s="216" t="str">
        <f>VLOOKUP($B52,Startlist!$B:$H,3,FALSE)</f>
        <v>Jaspar Vaher</v>
      </c>
      <c r="E52" s="216" t="str">
        <f>VLOOKUP($B52,Startlist!$B:$H,4,FALSE)</f>
        <v>Marti Halling</v>
      </c>
      <c r="F52" s="120" t="str">
        <f>VLOOKUP($B52,Startlist!$B:$H,5,FALSE)</f>
        <v>EST</v>
      </c>
      <c r="G52" s="216" t="str">
        <f>VLOOKUP($B52,Startlist!$B:$H,7,FALSE)</f>
        <v>Ford Fiesta R2</v>
      </c>
      <c r="H52" s="227">
        <f>IF(ISERROR(VLOOKUP(L52,'Champ Classes'!H:I,2,FALSE)),0,VLOOKUP(L52,'Champ Classes'!H:I,2,FALSE))</f>
        <v>21</v>
      </c>
      <c r="I52" s="222">
        <f>A50</f>
        <v>7</v>
      </c>
      <c r="J52" s="223">
        <v>3</v>
      </c>
      <c r="K52" s="226">
        <f>H50</f>
        <v>61</v>
      </c>
      <c r="L52" s="225">
        <f ca="1">IF(C52="MV1",INDIRECT("'EE Champ'!"&amp;ADDRESS(MATCH(VALUE(B52),'EE Champ'!C:C,0),1)),INDIRECT("'EE Champ'!"&amp;ADDRESS(MATCH(VALUE(B52),'EE Champ'!C:C,0),2)))</f>
        <v>3</v>
      </c>
    </row>
    <row r="53" spans="1:12" ht="12.75" customHeight="1">
      <c r="A53" s="211"/>
      <c r="B53" s="119">
        <v>29</v>
      </c>
      <c r="C53" s="120" t="str">
        <f>VLOOKUP($B53,Startlist!$B:$H,2,FALSE)</f>
        <v>MV6</v>
      </c>
      <c r="D53" s="216" t="str">
        <f>VLOOKUP($B53,Startlist!$B:$H,3,FALSE)</f>
        <v>Raiko Aru</v>
      </c>
      <c r="E53" s="216" t="str">
        <f>VLOOKUP($B53,Startlist!$B:$H,4,FALSE)</f>
        <v>Veiko Kullamäe</v>
      </c>
      <c r="F53" s="120" t="str">
        <f>VLOOKUP($B53,Startlist!$B:$H,5,FALSE)</f>
        <v>EST</v>
      </c>
      <c r="G53" s="216" t="str">
        <f>VLOOKUP($B53,Startlist!$B:$H,7,FALSE)</f>
        <v>BMW 1M</v>
      </c>
      <c r="H53" s="227">
        <f>IF(ISERROR(VLOOKUP(L53,'Champ Classes'!H:I,2,FALSE)),0,VLOOKUP(L53,'Champ Classes'!H:I,2,FALSE))</f>
        <v>21</v>
      </c>
      <c r="I53" s="222">
        <f>A50</f>
        <v>7</v>
      </c>
      <c r="J53" s="223">
        <v>4</v>
      </c>
      <c r="K53" s="226">
        <f>H50</f>
        <v>61</v>
      </c>
      <c r="L53" s="225">
        <f ca="1">IF(C53="MV1",INDIRECT("'EE Champ'!"&amp;ADDRESS(MATCH(VALUE(B53),'EE Champ'!C:C,0),1)),INDIRECT("'EE Champ'!"&amp;ADDRESS(MATCH(VALUE(B53),'EE Champ'!C:C,0),2)))</f>
        <v>3</v>
      </c>
    </row>
    <row r="54" spans="1:12" ht="12.75" customHeight="1">
      <c r="A54" s="211"/>
      <c r="B54" s="119">
        <v>35</v>
      </c>
      <c r="C54" s="120" t="str">
        <f>VLOOKUP($B54,Startlist!$B:$H,2,FALSE)</f>
        <v>MV6</v>
      </c>
      <c r="D54" s="216" t="str">
        <f>VLOOKUP($B54,Startlist!$B:$H,3,FALSE)</f>
        <v>Marek Tammoja</v>
      </c>
      <c r="E54" s="216" t="str">
        <f>VLOOKUP($B54,Startlist!$B:$H,4,FALSE)</f>
        <v>Markus Tammoja</v>
      </c>
      <c r="F54" s="120" t="str">
        <f>VLOOKUP($B54,Startlist!$B:$H,5,FALSE)</f>
        <v>EST</v>
      </c>
      <c r="G54" s="216" t="str">
        <f>VLOOKUP($B54,Startlist!$B:$H,7,FALSE)</f>
        <v>BMW 316I</v>
      </c>
      <c r="H54" s="227">
        <f>IF(ISERROR(VLOOKUP(L54,'Champ Classes'!H:I,2,FALSE)),0,VLOOKUP(L54,'Champ Classes'!H:I,2,FALSE))</f>
        <v>19</v>
      </c>
      <c r="I54" s="222">
        <f>A50</f>
        <v>7</v>
      </c>
      <c r="J54" s="223">
        <v>5</v>
      </c>
      <c r="K54" s="226">
        <f>H50</f>
        <v>61</v>
      </c>
      <c r="L54" s="225">
        <f ca="1">IF(C54="MV1",INDIRECT("'EE Champ'!"&amp;ADDRESS(MATCH(VALUE(B54),'EE Champ'!C:C,0),1)),INDIRECT("'EE Champ'!"&amp;ADDRESS(MATCH(VALUE(B54),'EE Champ'!C:C,0),2)))</f>
        <v>4</v>
      </c>
    </row>
    <row r="55" spans="1:12" ht="12.75" customHeight="1">
      <c r="A55" s="211"/>
      <c r="B55" s="119">
        <v>54</v>
      </c>
      <c r="C55" s="120" t="str">
        <f>VLOOKUP($B55,Startlist!$B:$H,2,FALSE)</f>
        <v>MV6</v>
      </c>
      <c r="D55" s="216" t="str">
        <f>VLOOKUP($B55,Startlist!$B:$H,3,FALSE)</f>
        <v>Toomas Klemmer</v>
      </c>
      <c r="E55" s="216" t="str">
        <f>VLOOKUP($B55,Startlist!$B:$H,4,FALSE)</f>
        <v>Kaili Klemmer</v>
      </c>
      <c r="F55" s="120" t="str">
        <f>VLOOKUP($B55,Startlist!$B:$H,5,FALSE)</f>
        <v>EST</v>
      </c>
      <c r="G55" s="216" t="str">
        <f>VLOOKUP($B55,Startlist!$B:$H,7,FALSE)</f>
        <v>BMW 323I</v>
      </c>
      <c r="H55" s="227">
        <f>IF(ISERROR(VLOOKUP(L55,'Champ Classes'!H:I,2,FALSE)),0,VLOOKUP(L55,'Champ Classes'!H:I,2,FALSE))</f>
        <v>0</v>
      </c>
      <c r="I55" s="222">
        <f>A50</f>
        <v>7</v>
      </c>
      <c r="J55" s="223">
        <v>6</v>
      </c>
      <c r="K55" s="226">
        <f>H50</f>
        <v>61</v>
      </c>
      <c r="L55" s="225">
        <f ca="1">IF(C55="MV1",INDIRECT("'EE Champ'!"&amp;ADDRESS(MATCH(VALUE(B55),'EE Champ'!C:C,0),1)),INDIRECT("'EE Champ'!"&amp;ADDRESS(MATCH(VALUE(B55),'EE Champ'!C:C,0),2)))</f>
        <v>0</v>
      </c>
    </row>
    <row r="56" spans="1:12" ht="12.75" customHeight="1">
      <c r="A56" s="211"/>
      <c r="B56" s="119"/>
      <c r="C56" s="120"/>
      <c r="D56" s="115"/>
      <c r="E56" s="115"/>
      <c r="F56" s="120"/>
      <c r="G56" s="216"/>
      <c r="H56" s="208"/>
      <c r="I56" s="222">
        <f>A50</f>
        <v>7</v>
      </c>
      <c r="J56" s="223">
        <v>20</v>
      </c>
      <c r="K56" s="226">
        <f>H50</f>
        <v>61</v>
      </c>
      <c r="L56" s="225"/>
    </row>
    <row r="57" spans="1:12" ht="12.75" customHeight="1">
      <c r="A57" s="217">
        <v>8</v>
      </c>
      <c r="B57" s="218" t="str">
        <f>VLOOKUP($B59,Startlist!$B:$H,6,FALSE)</f>
        <v>OT RACING</v>
      </c>
      <c r="C57" s="219"/>
      <c r="D57" s="220"/>
      <c r="E57" s="220"/>
      <c r="F57" s="219"/>
      <c r="G57" s="221"/>
      <c r="H57" s="241">
        <f>IF(ISERROR(LARGE(H59:H61,1)),0,LARGE(H59:H61,1))+IF(ISERROR(LARGE(H59:H61,2)),0,LARGE(H59:H61,2))+IF(ISERROR(LARGE(H59:H61,3)),0,LARGE(H59:H61,3))</f>
        <v>60</v>
      </c>
      <c r="I57" s="222">
        <f>A57</f>
        <v>8</v>
      </c>
      <c r="J57" s="223">
        <v>1</v>
      </c>
      <c r="K57" s="224">
        <f>H57</f>
        <v>60</v>
      </c>
      <c r="L57" s="225"/>
    </row>
    <row r="58" spans="1:12" ht="12.75" customHeight="1">
      <c r="A58" s="211"/>
      <c r="B58" s="119"/>
      <c r="C58" s="120"/>
      <c r="D58" s="115"/>
      <c r="E58" s="115"/>
      <c r="F58" s="120"/>
      <c r="G58" s="216"/>
      <c r="H58" s="208"/>
      <c r="I58" s="222">
        <f>A57</f>
        <v>8</v>
      </c>
      <c r="J58" s="223">
        <v>2</v>
      </c>
      <c r="K58" s="226">
        <f>H57</f>
        <v>60</v>
      </c>
      <c r="L58" s="225"/>
    </row>
    <row r="59" spans="1:12" ht="12.75" customHeight="1">
      <c r="A59" s="211"/>
      <c r="B59" s="119">
        <v>1</v>
      </c>
      <c r="C59" s="120" t="str">
        <f>VLOOKUP($B59,Startlist!$B:$H,2,FALSE)</f>
        <v>MV1</v>
      </c>
      <c r="D59" s="216" t="str">
        <f>VLOOKUP($B59,Startlist!$B:$H,3,FALSE)</f>
        <v>Georg Gross</v>
      </c>
      <c r="E59" s="216" t="str">
        <f>VLOOKUP($B59,Startlist!$B:$H,4,FALSE)</f>
        <v>Raigo Mōlder</v>
      </c>
      <c r="F59" s="120" t="str">
        <f>VLOOKUP($B59,Startlist!$B:$H,5,FALSE)</f>
        <v>EST</v>
      </c>
      <c r="G59" s="216" t="str">
        <f>VLOOKUP($B59,Startlist!$B:$H,7,FALSE)</f>
        <v>Ford Fiesta WRC</v>
      </c>
      <c r="H59" s="227">
        <f>IF(ISERROR(VLOOKUP(L59,'Champ Classes'!H:I,2,FALSE)),0,VLOOKUP(L59,'Champ Classes'!H:I,2,FALSE))</f>
        <v>30</v>
      </c>
      <c r="I59" s="222">
        <f>A57</f>
        <v>8</v>
      </c>
      <c r="J59" s="223">
        <v>3</v>
      </c>
      <c r="K59" s="226">
        <f>H57</f>
        <v>60</v>
      </c>
      <c r="L59" s="225">
        <f ca="1">IF(C59="MV1",INDIRECT("'EE Champ'!"&amp;ADDRESS(MATCH(VALUE(B59),'EE Champ'!C:C,0),1)),INDIRECT("'EE Champ'!"&amp;ADDRESS(MATCH(VALUE(B59),'EE Champ'!C:C,0),2)))</f>
        <v>1</v>
      </c>
    </row>
    <row r="60" spans="1:12" ht="12.75" customHeight="1">
      <c r="A60" s="211"/>
      <c r="B60" s="119">
        <v>3</v>
      </c>
      <c r="C60" s="120" t="str">
        <f>VLOOKUP($B60,Startlist!$B:$H,2,FALSE)</f>
        <v>MV2</v>
      </c>
      <c r="D60" s="216" t="str">
        <f>VLOOKUP($B60,Startlist!$B:$H,3,FALSE)</f>
        <v>Priit Koik</v>
      </c>
      <c r="E60" s="216" t="str">
        <f>VLOOKUP($B60,Startlist!$B:$H,4,FALSE)</f>
        <v>Kristo Tamm</v>
      </c>
      <c r="F60" s="120" t="str">
        <f>VLOOKUP($B60,Startlist!$B:$H,5,FALSE)</f>
        <v>EST</v>
      </c>
      <c r="G60" s="216" t="str">
        <f>VLOOKUP($B60,Startlist!$B:$H,7,FALSE)</f>
        <v>Ford Fiesta R5 MKII</v>
      </c>
      <c r="H60" s="227">
        <f>IF(ISERROR(VLOOKUP(L60,'Champ Classes'!H:I,2,FALSE)),0,VLOOKUP(L60,'Champ Classes'!H:I,2,FALSE))</f>
        <v>0</v>
      </c>
      <c r="I60" s="222">
        <f>A57</f>
        <v>8</v>
      </c>
      <c r="J60" s="223">
        <v>4</v>
      </c>
      <c r="K60" s="226">
        <f>H57</f>
        <v>60</v>
      </c>
      <c r="L60" s="225">
        <f ca="1">IF(C60="MV1",INDIRECT("'EE Champ'!"&amp;ADDRESS(MATCH(VALUE(B60),'EE Champ'!C:C,0),1)),INDIRECT("'EE Champ'!"&amp;ADDRESS(MATCH(VALUE(B60),'EE Champ'!C:C,0),2)))</f>
        <v>0</v>
      </c>
    </row>
    <row r="61" spans="1:12" ht="12.75" customHeight="1">
      <c r="A61" s="211"/>
      <c r="B61" s="119">
        <v>19</v>
      </c>
      <c r="C61" s="120" t="str">
        <f>VLOOKUP($B61,Startlist!$B:$H,2,FALSE)</f>
        <v>MV4</v>
      </c>
      <c r="D61" s="216" t="str">
        <f>VLOOKUP($B61,Startlist!$B:$H,3,FALSE)</f>
        <v>Kaspar Kasari</v>
      </c>
      <c r="E61" s="216" t="str">
        <f>VLOOKUP($B61,Startlist!$B:$H,4,FALSE)</f>
        <v>Rainis Raidma</v>
      </c>
      <c r="F61" s="120" t="str">
        <f>VLOOKUP($B61,Startlist!$B:$H,5,FALSE)</f>
        <v>EST</v>
      </c>
      <c r="G61" s="216" t="str">
        <f>VLOOKUP($B61,Startlist!$B:$H,7,FALSE)</f>
        <v>Ford Fiesta Rally4</v>
      </c>
      <c r="H61" s="227">
        <f>IF(ISERROR(VLOOKUP(L61,'Champ Classes'!H:I,2,FALSE)),0,VLOOKUP(L61,'Champ Classes'!H:I,2,FALSE))</f>
        <v>30</v>
      </c>
      <c r="I61" s="222">
        <f>A57</f>
        <v>8</v>
      </c>
      <c r="J61" s="223">
        <v>5</v>
      </c>
      <c r="K61" s="226">
        <f>H57</f>
        <v>60</v>
      </c>
      <c r="L61" s="225">
        <f ca="1">IF(C61="MV1",INDIRECT("'EE Champ'!"&amp;ADDRESS(MATCH(VALUE(B61),'EE Champ'!C:C,0),1)),INDIRECT("'EE Champ'!"&amp;ADDRESS(MATCH(VALUE(B61),'EE Champ'!C:C,0),2)))</f>
        <v>1</v>
      </c>
    </row>
    <row r="62" spans="1:12" ht="12.75" customHeight="1">
      <c r="A62" s="211"/>
      <c r="B62" s="119"/>
      <c r="C62" s="120"/>
      <c r="D62" s="115"/>
      <c r="E62" s="115"/>
      <c r="F62" s="120"/>
      <c r="G62" s="216"/>
      <c r="H62" s="208"/>
      <c r="I62" s="222">
        <f>A57</f>
        <v>8</v>
      </c>
      <c r="J62" s="223">
        <v>20</v>
      </c>
      <c r="K62" s="226">
        <f>H57</f>
        <v>60</v>
      </c>
      <c r="L62" s="225"/>
    </row>
    <row r="63" spans="1:12" ht="12.75" customHeight="1">
      <c r="A63" s="217">
        <v>9</v>
      </c>
      <c r="B63" s="218" t="str">
        <f>VLOOKUP($B65,Startlist!$B:$H,6,FALSE)</f>
        <v>BTR RACING</v>
      </c>
      <c r="C63" s="219"/>
      <c r="D63" s="220"/>
      <c r="E63" s="220"/>
      <c r="F63" s="219"/>
      <c r="G63" s="221"/>
      <c r="H63" s="241">
        <f>IF(ISERROR(LARGE(H65:H68,1)),0,LARGE(H65:H68,1))+IF(ISERROR(LARGE(H65:H68,2)),0,LARGE(H65:H68,2))+IF(ISERROR(LARGE(H65:H68,3)),0,LARGE(H65:H68,3))</f>
        <v>60</v>
      </c>
      <c r="I63" s="222">
        <f>A63</f>
        <v>9</v>
      </c>
      <c r="J63" s="223">
        <v>1</v>
      </c>
      <c r="K63" s="224">
        <f>H63</f>
        <v>60</v>
      </c>
      <c r="L63" s="225"/>
    </row>
    <row r="64" spans="1:12" ht="12.75" customHeight="1">
      <c r="A64" s="211"/>
      <c r="B64" s="119"/>
      <c r="C64" s="120"/>
      <c r="D64" s="115"/>
      <c r="E64" s="115"/>
      <c r="F64" s="120"/>
      <c r="G64" s="216"/>
      <c r="H64" s="208"/>
      <c r="I64" s="222">
        <f>A63</f>
        <v>9</v>
      </c>
      <c r="J64" s="223">
        <v>2</v>
      </c>
      <c r="K64" s="226">
        <f>H63</f>
        <v>60</v>
      </c>
      <c r="L64" s="225"/>
    </row>
    <row r="65" spans="1:12" ht="12.75" customHeight="1">
      <c r="A65" s="211"/>
      <c r="B65" s="119">
        <v>14</v>
      </c>
      <c r="C65" s="120" t="str">
        <f>VLOOKUP($B65,Startlist!$B:$H,2,FALSE)</f>
        <v>MV4</v>
      </c>
      <c r="D65" s="216" t="str">
        <f>VLOOKUP($B65,Startlist!$B:$H,3,FALSE)</f>
        <v>Kati Nōuakas</v>
      </c>
      <c r="E65" s="216" t="str">
        <f>VLOOKUP($B65,Startlist!$B:$H,4,FALSE)</f>
        <v>Silver Jänes</v>
      </c>
      <c r="F65" s="120" t="str">
        <f>VLOOKUP($B65,Startlist!$B:$H,5,FALSE)</f>
        <v>EST</v>
      </c>
      <c r="G65" s="216" t="str">
        <f>VLOOKUP($B65,Startlist!$B:$H,7,FALSE)</f>
        <v>Ford Fiesta R2</v>
      </c>
      <c r="H65" s="227">
        <f>IF(ISERROR(VLOOKUP(L65,'Champ Classes'!H:I,2,FALSE)),0,VLOOKUP(L65,'Champ Classes'!H:I,2,FALSE))</f>
        <v>19</v>
      </c>
      <c r="I65" s="222">
        <f>A63</f>
        <v>9</v>
      </c>
      <c r="J65" s="223">
        <v>3</v>
      </c>
      <c r="K65" s="226">
        <f>H63</f>
        <v>60</v>
      </c>
      <c r="L65" s="225">
        <f ca="1">IF(C65="MV1",INDIRECT("'EE Champ'!"&amp;ADDRESS(MATCH(VALUE(B65),'EE Champ'!C:C,0),1)),INDIRECT("'EE Champ'!"&amp;ADDRESS(MATCH(VALUE(B65),'EE Champ'!C:C,0),2)))</f>
        <v>4</v>
      </c>
    </row>
    <row r="66" spans="1:12" ht="12.75" customHeight="1">
      <c r="A66" s="211"/>
      <c r="B66" s="119">
        <v>24</v>
      </c>
      <c r="C66" s="120" t="str">
        <f>VLOOKUP($B66,Startlist!$B:$H,2,FALSE)</f>
        <v>MV8</v>
      </c>
      <c r="D66" s="216" t="str">
        <f>VLOOKUP($B66,Startlist!$B:$H,3,FALSE)</f>
        <v>Patrick Juhe</v>
      </c>
      <c r="E66" s="216" t="str">
        <f>VLOOKUP($B66,Startlist!$B:$H,4,FALSE)</f>
        <v>Rauno Orupōld</v>
      </c>
      <c r="F66" s="120" t="str">
        <f>VLOOKUP($B66,Startlist!$B:$H,5,FALSE)</f>
        <v>EST</v>
      </c>
      <c r="G66" s="216" t="str">
        <f>VLOOKUP($B66,Startlist!$B:$H,7,FALSE)</f>
        <v>Honda Civic</v>
      </c>
      <c r="H66" s="227">
        <f>IF(ISERROR(VLOOKUP(L66,'Champ Classes'!H:I,2,FALSE)),0,VLOOKUP(L66,'Champ Classes'!H:I,2,FALSE))</f>
        <v>24</v>
      </c>
      <c r="I66" s="222">
        <f>A63</f>
        <v>9</v>
      </c>
      <c r="J66" s="223">
        <v>4</v>
      </c>
      <c r="K66" s="226">
        <f>H63</f>
        <v>60</v>
      </c>
      <c r="L66" s="225">
        <f ca="1">IF(C66="MV1",INDIRECT("'EE Champ'!"&amp;ADDRESS(MATCH(VALUE(B66),'EE Champ'!C:C,0),1)),INDIRECT("'EE Champ'!"&amp;ADDRESS(MATCH(VALUE(B66),'EE Champ'!C:C,0),2)))</f>
        <v>2</v>
      </c>
    </row>
    <row r="67" spans="1:12" ht="12.75" customHeight="1">
      <c r="A67" s="211"/>
      <c r="B67" s="119">
        <v>32</v>
      </c>
      <c r="C67" s="120" t="str">
        <f>VLOOKUP($B67,Startlist!$B:$H,2,FALSE)</f>
        <v>MV5</v>
      </c>
      <c r="D67" s="216" t="str">
        <f>VLOOKUP($B67,Startlist!$B:$H,3,FALSE)</f>
        <v>Rainer Paavel</v>
      </c>
      <c r="E67" s="216" t="str">
        <f>VLOOKUP($B67,Startlist!$B:$H,4,FALSE)</f>
        <v>Tiina Ehrbach</v>
      </c>
      <c r="F67" s="120" t="str">
        <f>VLOOKUP($B67,Startlist!$B:$H,5,FALSE)</f>
        <v>EST</v>
      </c>
      <c r="G67" s="216" t="str">
        <f>VLOOKUP($B67,Startlist!$B:$H,7,FALSE)</f>
        <v>Mitsubishi Lancer Evo 9</v>
      </c>
      <c r="H67" s="227">
        <f>IF(ISERROR(VLOOKUP(L67,'Champ Classes'!H:I,2,FALSE)),0,VLOOKUP(L67,'Champ Classes'!H:I,2,FALSE))</f>
        <v>0</v>
      </c>
      <c r="I67" s="222">
        <f>A63</f>
        <v>9</v>
      </c>
      <c r="J67" s="223">
        <v>5</v>
      </c>
      <c r="K67" s="226">
        <f>H63</f>
        <v>60</v>
      </c>
      <c r="L67" s="225">
        <f ca="1">IF(C67="MV1",INDIRECT("'EE Champ'!"&amp;ADDRESS(MATCH(VALUE(B67),'EE Champ'!C:C,0),1)),INDIRECT("'EE Champ'!"&amp;ADDRESS(MATCH(VALUE(B67),'EE Champ'!C:C,0),2)))</f>
        <v>0</v>
      </c>
    </row>
    <row r="68" spans="1:12" ht="12.75" customHeight="1">
      <c r="A68" s="211"/>
      <c r="B68" s="119">
        <v>69</v>
      </c>
      <c r="C68" s="120" t="str">
        <f>VLOOKUP($B68,Startlist!$B:$H,2,FALSE)</f>
        <v>MV7</v>
      </c>
      <c r="D68" s="216" t="str">
        <f>VLOOKUP($B68,Startlist!$B:$H,3,FALSE)</f>
        <v>Pranko Kōrgesaar</v>
      </c>
      <c r="E68" s="216" t="str">
        <f>VLOOKUP($B68,Startlist!$B:$H,4,FALSE)</f>
        <v>Priit Kōrgesaar</v>
      </c>
      <c r="F68" s="120" t="str">
        <f>VLOOKUP($B68,Startlist!$B:$H,5,FALSE)</f>
        <v>EST</v>
      </c>
      <c r="G68" s="216" t="str">
        <f>VLOOKUP($B68,Startlist!$B:$H,7,FALSE)</f>
        <v>BMW E36 Compact</v>
      </c>
      <c r="H68" s="227">
        <f>IF(ISERROR(VLOOKUP(L68,'Champ Classes'!H:I,2,FALSE)),0,VLOOKUP(L68,'Champ Classes'!H:I,2,FALSE))</f>
        <v>17</v>
      </c>
      <c r="I68" s="222">
        <f>A63</f>
        <v>9</v>
      </c>
      <c r="J68" s="223">
        <v>6</v>
      </c>
      <c r="K68" s="226">
        <f>H63</f>
        <v>60</v>
      </c>
      <c r="L68" s="225">
        <f ca="1">IF(C68="MV1",INDIRECT("'EE Champ'!"&amp;ADDRESS(MATCH(VALUE(B68),'EE Champ'!C:C,0),1)),INDIRECT("'EE Champ'!"&amp;ADDRESS(MATCH(VALUE(B68),'EE Champ'!C:C,0),2)))</f>
        <v>5</v>
      </c>
    </row>
    <row r="69" spans="1:12" ht="12.75" customHeight="1">
      <c r="A69" s="211"/>
      <c r="B69" s="119"/>
      <c r="C69" s="120"/>
      <c r="D69" s="115"/>
      <c r="E69" s="115"/>
      <c r="F69" s="120"/>
      <c r="G69" s="216"/>
      <c r="H69" s="208"/>
      <c r="I69" s="222">
        <f>A63</f>
        <v>9</v>
      </c>
      <c r="J69" s="223">
        <v>20</v>
      </c>
      <c r="K69" s="226">
        <f>H63</f>
        <v>60</v>
      </c>
      <c r="L69" s="225"/>
    </row>
    <row r="70" spans="1:12" ht="12.75" customHeight="1">
      <c r="A70" s="217">
        <v>10</v>
      </c>
      <c r="B70" s="218" t="str">
        <f>VLOOKUP($B72,Startlist!$B:$H,6,FALSE)</f>
        <v>CKR ESTONIA</v>
      </c>
      <c r="C70" s="219"/>
      <c r="D70" s="220"/>
      <c r="E70" s="220"/>
      <c r="F70" s="219"/>
      <c r="G70" s="221"/>
      <c r="H70" s="241">
        <f>IF(ISERROR(LARGE(H72:H73,1)),0,LARGE(H72:H73,1))+IF(ISERROR(LARGE(H72:H73,2)),0,LARGE(H72:H73,2))+IF(ISERROR(LARGE(H72:H73,3)),0,LARGE(H72:H73,3))</f>
        <v>54</v>
      </c>
      <c r="I70" s="222">
        <f>A70</f>
        <v>10</v>
      </c>
      <c r="J70" s="223">
        <v>1</v>
      </c>
      <c r="K70" s="224">
        <f>H70</f>
        <v>54</v>
      </c>
      <c r="L70" s="225"/>
    </row>
    <row r="71" spans="1:12" ht="12.75" customHeight="1">
      <c r="A71" s="211"/>
      <c r="B71" s="119"/>
      <c r="C71" s="120"/>
      <c r="D71" s="115"/>
      <c r="E71" s="115"/>
      <c r="F71" s="120"/>
      <c r="G71" s="216"/>
      <c r="H71" s="208"/>
      <c r="I71" s="222">
        <f>A70</f>
        <v>10</v>
      </c>
      <c r="J71" s="223">
        <v>2</v>
      </c>
      <c r="K71" s="226">
        <f>H70</f>
        <v>54</v>
      </c>
      <c r="L71" s="225"/>
    </row>
    <row r="72" spans="1:12" ht="12.75" customHeight="1">
      <c r="A72" s="211"/>
      <c r="B72" s="119">
        <v>18</v>
      </c>
      <c r="C72" s="120" t="str">
        <f>VLOOKUP($B72,Startlist!$B:$H,2,FALSE)</f>
        <v>MV4</v>
      </c>
      <c r="D72" s="216" t="str">
        <f>VLOOKUP($B72,Startlist!$B:$H,3,FALSE)</f>
        <v>Joosep Ralf Nōgene</v>
      </c>
      <c r="E72" s="216" t="str">
        <f>VLOOKUP($B72,Startlist!$B:$H,4,FALSE)</f>
        <v>Simo Koskinen</v>
      </c>
      <c r="F72" s="120" t="str">
        <f>VLOOKUP($B72,Startlist!$B:$H,5,FALSE)</f>
        <v>EST</v>
      </c>
      <c r="G72" s="216" t="str">
        <f>VLOOKUP($B72,Startlist!$B:$H,7,FALSE)</f>
        <v>Ford Fiesta Rally4</v>
      </c>
      <c r="H72" s="227">
        <f>IF(ISERROR(VLOOKUP(L72,'Champ Classes'!H:I,2,FALSE)),0,VLOOKUP(L72,'Champ Classes'!H:I,2,FALSE))</f>
        <v>24</v>
      </c>
      <c r="I72" s="222">
        <f>A70</f>
        <v>10</v>
      </c>
      <c r="J72" s="223">
        <v>3</v>
      </c>
      <c r="K72" s="226">
        <f>H70</f>
        <v>54</v>
      </c>
      <c r="L72" s="225">
        <f ca="1">IF(C72="MV1",INDIRECT("'EE Champ'!"&amp;ADDRESS(MATCH(VALUE(B72),'EE Champ'!C:C,0),1)),INDIRECT("'EE Champ'!"&amp;ADDRESS(MATCH(VALUE(B72),'EE Champ'!C:C,0),2)))</f>
        <v>2</v>
      </c>
    </row>
    <row r="73" spans="1:12" ht="12.75" customHeight="1">
      <c r="A73" s="211"/>
      <c r="B73" s="119">
        <v>20</v>
      </c>
      <c r="C73" s="120" t="str">
        <f>VLOOKUP($B73,Startlist!$B:$H,2,FALSE)</f>
        <v>MV8</v>
      </c>
      <c r="D73" s="216" t="str">
        <f>VLOOKUP($B73,Startlist!$B:$H,3,FALSE)</f>
        <v>Patrick Enok</v>
      </c>
      <c r="E73" s="216" t="str">
        <f>VLOOKUP($B73,Startlist!$B:$H,4,FALSE)</f>
        <v>Rauno Rohtmets</v>
      </c>
      <c r="F73" s="120" t="str">
        <f>VLOOKUP($B73,Startlist!$B:$H,5,FALSE)</f>
        <v>EST</v>
      </c>
      <c r="G73" s="216" t="str">
        <f>VLOOKUP($B73,Startlist!$B:$H,7,FALSE)</f>
        <v>Citroen C2 R2 MAX</v>
      </c>
      <c r="H73" s="227">
        <f>IF(ISERROR(VLOOKUP(L73,'Champ Classes'!H:I,2,FALSE)),0,VLOOKUP(L73,'Champ Classes'!H:I,2,FALSE))</f>
        <v>30</v>
      </c>
      <c r="I73" s="222">
        <f>A70</f>
        <v>10</v>
      </c>
      <c r="J73" s="223">
        <v>4</v>
      </c>
      <c r="K73" s="226">
        <f>H70</f>
        <v>54</v>
      </c>
      <c r="L73" s="225">
        <f ca="1">IF(C73="MV1",INDIRECT("'EE Champ'!"&amp;ADDRESS(MATCH(VALUE(B73),'EE Champ'!C:C,0),1)),INDIRECT("'EE Champ'!"&amp;ADDRESS(MATCH(VALUE(B73),'EE Champ'!C:C,0),2)))</f>
        <v>1</v>
      </c>
    </row>
    <row r="74" spans="1:12" ht="12.75" customHeight="1">
      <c r="A74" s="211"/>
      <c r="B74" s="119"/>
      <c r="C74" s="120"/>
      <c r="D74" s="115"/>
      <c r="E74" s="115"/>
      <c r="F74" s="120"/>
      <c r="G74" s="216"/>
      <c r="H74" s="208"/>
      <c r="I74" s="222">
        <f>A70</f>
        <v>10</v>
      </c>
      <c r="J74" s="223">
        <v>20</v>
      </c>
      <c r="K74" s="226">
        <f>H70</f>
        <v>54</v>
      </c>
      <c r="L74" s="225"/>
    </row>
    <row r="75" spans="1:12" ht="12.75" customHeight="1">
      <c r="A75" s="217">
        <v>11</v>
      </c>
      <c r="B75" s="218" t="str">
        <f>VLOOKUP($B77,Startlist!$B:$H,6,FALSE)</f>
        <v>PIHTLA RT</v>
      </c>
      <c r="C75" s="219"/>
      <c r="D75" s="220"/>
      <c r="E75" s="220"/>
      <c r="F75" s="219"/>
      <c r="G75" s="221"/>
      <c r="H75" s="241">
        <f>IF(ISERROR(LARGE(H77:H79,1)),0,LARGE(H77:H79,1))+IF(ISERROR(LARGE(H77:H79,2)),0,LARGE(H77:H79,2))+IF(ISERROR(LARGE(H77:H79,3)),0,LARGE(H77:H79,3))</f>
        <v>43</v>
      </c>
      <c r="I75" s="222">
        <f>A75</f>
        <v>11</v>
      </c>
      <c r="J75" s="223">
        <v>1</v>
      </c>
      <c r="K75" s="224">
        <f>H75</f>
        <v>43</v>
      </c>
      <c r="L75" s="225"/>
    </row>
    <row r="76" spans="1:12" ht="12.75" customHeight="1">
      <c r="A76" s="211"/>
      <c r="B76" s="119"/>
      <c r="C76" s="120"/>
      <c r="D76" s="115"/>
      <c r="E76" s="115"/>
      <c r="F76" s="120"/>
      <c r="G76" s="216"/>
      <c r="H76" s="208"/>
      <c r="I76" s="222">
        <f>A75</f>
        <v>11</v>
      </c>
      <c r="J76" s="223">
        <v>2</v>
      </c>
      <c r="K76" s="226">
        <f>H75</f>
        <v>43</v>
      </c>
      <c r="L76" s="225"/>
    </row>
    <row r="77" spans="1:12" ht="12.75" customHeight="1">
      <c r="A77" s="211"/>
      <c r="B77" s="119">
        <v>36</v>
      </c>
      <c r="C77" s="120" t="str">
        <f>VLOOKUP($B77,Startlist!$B:$H,2,FALSE)</f>
        <v>MV6</v>
      </c>
      <c r="D77" s="216" t="str">
        <f>VLOOKUP($B77,Startlist!$B:$H,3,FALSE)</f>
        <v>Karl Jalakas</v>
      </c>
      <c r="E77" s="216" t="str">
        <f>VLOOKUP($B77,Startlist!$B:$H,4,FALSE)</f>
        <v>Janek Kundrats</v>
      </c>
      <c r="F77" s="120" t="str">
        <f>VLOOKUP($B77,Startlist!$B:$H,5,FALSE)</f>
        <v>EST</v>
      </c>
      <c r="G77" s="216" t="str">
        <f>VLOOKUP($B77,Startlist!$B:$H,7,FALSE)</f>
        <v>BMW 330I</v>
      </c>
      <c r="H77" s="227">
        <f>IF(ISERROR(VLOOKUP(L77,'Champ Classes'!H:I,2,FALSE)),0,VLOOKUP(L77,'Champ Classes'!H:I,2,FALSE))</f>
        <v>15</v>
      </c>
      <c r="I77" s="222">
        <f>A75</f>
        <v>11</v>
      </c>
      <c r="J77" s="223">
        <v>3</v>
      </c>
      <c r="K77" s="226">
        <f>H75</f>
        <v>43</v>
      </c>
      <c r="L77" s="225">
        <f ca="1">IF(C77="MV1",INDIRECT("'EE Champ'!"&amp;ADDRESS(MATCH(VALUE(B77),'EE Champ'!C:C,0),1)),INDIRECT("'EE Champ'!"&amp;ADDRESS(MATCH(VALUE(B77),'EE Champ'!C:C,0),2)))</f>
        <v>6</v>
      </c>
    </row>
    <row r="78" spans="1:12" ht="12.75" customHeight="1">
      <c r="A78" s="211"/>
      <c r="B78" s="119">
        <v>37</v>
      </c>
      <c r="C78" s="120" t="str">
        <f>VLOOKUP($B78,Startlist!$B:$H,2,FALSE)</f>
        <v>MV8</v>
      </c>
      <c r="D78" s="216" t="str">
        <f>VLOOKUP($B78,Startlist!$B:$H,3,FALSE)</f>
        <v>Kermo Laus</v>
      </c>
      <c r="E78" s="216" t="str">
        <f>VLOOKUP($B78,Startlist!$B:$H,4,FALSE)</f>
        <v>Alain Sivous</v>
      </c>
      <c r="F78" s="120" t="str">
        <f>VLOOKUP($B78,Startlist!$B:$H,5,FALSE)</f>
        <v>EST</v>
      </c>
      <c r="G78" s="216" t="str">
        <f>VLOOKUP($B78,Startlist!$B:$H,7,FALSE)</f>
        <v>Nissan Sunny</v>
      </c>
      <c r="H78" s="227">
        <f>IF(ISERROR(VLOOKUP(L78,'Champ Classes'!H:I,2,FALSE)),0,VLOOKUP(L78,'Champ Classes'!H:I,2,FALSE))</f>
        <v>19</v>
      </c>
      <c r="I78" s="222">
        <f>A75</f>
        <v>11</v>
      </c>
      <c r="J78" s="223">
        <v>4</v>
      </c>
      <c r="K78" s="226">
        <f>H75</f>
        <v>43</v>
      </c>
      <c r="L78" s="225">
        <f ca="1">IF(C78="MV1",INDIRECT("'EE Champ'!"&amp;ADDRESS(MATCH(VALUE(B78),'EE Champ'!C:C,0),1)),INDIRECT("'EE Champ'!"&amp;ADDRESS(MATCH(VALUE(B78),'EE Champ'!C:C,0),2)))</f>
        <v>4</v>
      </c>
    </row>
    <row r="79" spans="1:12" ht="12.75" customHeight="1">
      <c r="A79" s="211"/>
      <c r="B79" s="119">
        <v>50</v>
      </c>
      <c r="C79" s="120" t="str">
        <f>VLOOKUP($B79,Startlist!$B:$H,2,FALSE)</f>
        <v>MV6</v>
      </c>
      <c r="D79" s="216" t="str">
        <f>VLOOKUP($B79,Startlist!$B:$H,3,FALSE)</f>
        <v>Tiit Pōlluäär</v>
      </c>
      <c r="E79" s="216" t="str">
        <f>VLOOKUP($B79,Startlist!$B:$H,4,FALSE)</f>
        <v>Rasmus Vaher</v>
      </c>
      <c r="F79" s="120" t="str">
        <f>VLOOKUP($B79,Startlist!$B:$H,5,FALSE)</f>
        <v>EST</v>
      </c>
      <c r="G79" s="216" t="str">
        <f>VLOOKUP($B79,Startlist!$B:$H,7,FALSE)</f>
        <v>BMW M3</v>
      </c>
      <c r="H79" s="227">
        <f>IF(ISERROR(VLOOKUP(L79,'Champ Classes'!H:I,2,FALSE)),0,VLOOKUP(L79,'Champ Classes'!H:I,2,FALSE))</f>
        <v>9</v>
      </c>
      <c r="I79" s="222">
        <f>A75</f>
        <v>11</v>
      </c>
      <c r="J79" s="223">
        <v>5</v>
      </c>
      <c r="K79" s="226">
        <f>H75</f>
        <v>43</v>
      </c>
      <c r="L79" s="225">
        <f ca="1">IF(C79="MV1",INDIRECT("'EE Champ'!"&amp;ADDRESS(MATCH(VALUE(B79),'EE Champ'!C:C,0),1)),INDIRECT("'EE Champ'!"&amp;ADDRESS(MATCH(VALUE(B79),'EE Champ'!C:C,0),2)))</f>
        <v>9</v>
      </c>
    </row>
    <row r="80" spans="1:12" ht="12.75" customHeight="1">
      <c r="A80" s="211"/>
      <c r="B80" s="119"/>
      <c r="C80" s="120"/>
      <c r="D80" s="115"/>
      <c r="E80" s="115"/>
      <c r="F80" s="120"/>
      <c r="G80" s="216"/>
      <c r="H80" s="208"/>
      <c r="I80" s="222">
        <f>A75</f>
        <v>11</v>
      </c>
      <c r="J80" s="223">
        <v>20</v>
      </c>
      <c r="K80" s="226">
        <f>H75</f>
        <v>43</v>
      </c>
      <c r="L80" s="225"/>
    </row>
    <row r="81" spans="1:12" ht="12.75" customHeight="1">
      <c r="A81" s="217">
        <v>12</v>
      </c>
      <c r="B81" s="218" t="str">
        <f>VLOOKUP($B83,Startlist!$B:$H,6,FALSE)</f>
        <v>GAZ RALLIKLUBI</v>
      </c>
      <c r="C81" s="219"/>
      <c r="D81" s="220"/>
      <c r="E81" s="220"/>
      <c r="F81" s="219"/>
      <c r="G81" s="221"/>
      <c r="H81" s="241">
        <f>IF(ISERROR(LARGE(H83:H85,1)),0,LARGE(H83:H85,1))+IF(ISERROR(LARGE(H83:H85,2)),0,LARGE(H83:H85,2))+IF(ISERROR(LARGE(H83:H85,3)),0,LARGE(H83:H85,3))</f>
        <v>37</v>
      </c>
      <c r="I81" s="222">
        <f>A81</f>
        <v>12</v>
      </c>
      <c r="J81" s="223">
        <v>1</v>
      </c>
      <c r="K81" s="224">
        <f>H81</f>
        <v>37</v>
      </c>
      <c r="L81" s="225"/>
    </row>
    <row r="82" spans="1:12" ht="12.75" customHeight="1">
      <c r="A82" s="211"/>
      <c r="B82" s="119"/>
      <c r="C82" s="120"/>
      <c r="D82" s="115"/>
      <c r="E82" s="115"/>
      <c r="F82" s="120"/>
      <c r="G82" s="216"/>
      <c r="H82" s="208"/>
      <c r="I82" s="222">
        <f>A81</f>
        <v>12</v>
      </c>
      <c r="J82" s="223">
        <v>2</v>
      </c>
      <c r="K82" s="226">
        <f>H81</f>
        <v>37</v>
      </c>
      <c r="L82" s="225"/>
    </row>
    <row r="83" spans="1:12" ht="12.75" customHeight="1">
      <c r="A83" s="211"/>
      <c r="B83" s="119">
        <v>64</v>
      </c>
      <c r="C83" s="120" t="str">
        <f>VLOOKUP($B83,Startlist!$B:$H,2,FALSE)</f>
        <v>MV9</v>
      </c>
      <c r="D83" s="216" t="str">
        <f>VLOOKUP($B83,Startlist!$B:$H,3,FALSE)</f>
        <v>Martin Leemets</v>
      </c>
      <c r="E83" s="216" t="str">
        <f>VLOOKUP($B83,Startlist!$B:$H,4,FALSE)</f>
        <v>Andres Lichtfeldt</v>
      </c>
      <c r="F83" s="120" t="str">
        <f>VLOOKUP($B83,Startlist!$B:$H,5,FALSE)</f>
        <v>EST</v>
      </c>
      <c r="G83" s="216" t="str">
        <f>VLOOKUP($B83,Startlist!$B:$H,7,FALSE)</f>
        <v>Gaz 51</v>
      </c>
      <c r="H83" s="227">
        <f>IF(ISERROR(VLOOKUP(L83,'Champ Classes'!H:I,2,FALSE)),0,VLOOKUP(L83,'Champ Classes'!H:I,2,FALSE))</f>
        <v>9</v>
      </c>
      <c r="I83" s="222">
        <f>A81</f>
        <v>12</v>
      </c>
      <c r="J83" s="223">
        <v>3</v>
      </c>
      <c r="K83" s="226">
        <f>H81</f>
        <v>37</v>
      </c>
      <c r="L83" s="225">
        <f ca="1">IF(C83="MV1",INDIRECT("'EE Champ'!"&amp;ADDRESS(MATCH(VALUE(B83),'EE Champ'!C:C,0),1)),INDIRECT("'EE Champ'!"&amp;ADDRESS(MATCH(VALUE(B83),'EE Champ'!C:C,0),2)))</f>
        <v>9</v>
      </c>
    </row>
    <row r="84" spans="1:12" ht="12.75" customHeight="1">
      <c r="A84" s="211"/>
      <c r="B84" s="119">
        <v>65</v>
      </c>
      <c r="C84" s="120" t="str">
        <f>VLOOKUP($B84,Startlist!$B:$H,2,FALSE)</f>
        <v>MV9</v>
      </c>
      <c r="D84" s="216" t="str">
        <f>VLOOKUP($B84,Startlist!$B:$H,3,FALSE)</f>
        <v>Janno Nuiamäe</v>
      </c>
      <c r="E84" s="216" t="str">
        <f>VLOOKUP($B84,Startlist!$B:$H,4,FALSE)</f>
        <v>Arvo Rego</v>
      </c>
      <c r="F84" s="120" t="str">
        <f>VLOOKUP($B84,Startlist!$B:$H,5,FALSE)</f>
        <v>EST</v>
      </c>
      <c r="G84" s="216" t="str">
        <f>VLOOKUP($B84,Startlist!$B:$H,7,FALSE)</f>
        <v>Gaz 51 WRC</v>
      </c>
      <c r="H84" s="227">
        <f>IF(ISERROR(VLOOKUP(L84,'Champ Classes'!H:I,2,FALSE)),0,VLOOKUP(L84,'Champ Classes'!H:I,2,FALSE))</f>
        <v>17</v>
      </c>
      <c r="I84" s="222">
        <f>A81</f>
        <v>12</v>
      </c>
      <c r="J84" s="223">
        <v>4</v>
      </c>
      <c r="K84" s="226">
        <f>H81</f>
        <v>37</v>
      </c>
      <c r="L84" s="225">
        <f ca="1">IF(C84="MV1",INDIRECT("'EE Champ'!"&amp;ADDRESS(MATCH(VALUE(B84),'EE Champ'!C:C,0),1)),INDIRECT("'EE Champ'!"&amp;ADDRESS(MATCH(VALUE(B84),'EE Champ'!C:C,0),2)))</f>
        <v>5</v>
      </c>
    </row>
    <row r="85" spans="1:12" ht="12.75" customHeight="1">
      <c r="A85" s="211"/>
      <c r="B85" s="119">
        <v>68</v>
      </c>
      <c r="C85" s="120" t="str">
        <f>VLOOKUP($B85,Startlist!$B:$H,2,FALSE)</f>
        <v>MV9</v>
      </c>
      <c r="D85" s="216" t="str">
        <f>VLOOKUP($B85,Startlist!$B:$H,3,FALSE)</f>
        <v>Aivar Kubjas</v>
      </c>
      <c r="E85" s="216" t="str">
        <f>VLOOKUP($B85,Startlist!$B:$H,4,FALSE)</f>
        <v>Taneli Leivat</v>
      </c>
      <c r="F85" s="120" t="str">
        <f>VLOOKUP($B85,Startlist!$B:$H,5,FALSE)</f>
        <v>EST</v>
      </c>
      <c r="G85" s="216" t="str">
        <f>VLOOKUP($B85,Startlist!$B:$H,7,FALSE)</f>
        <v>Gaz 51</v>
      </c>
      <c r="H85" s="227">
        <f>IF(ISERROR(VLOOKUP(L85,'Champ Classes'!H:I,2,FALSE)),0,VLOOKUP(L85,'Champ Classes'!H:I,2,FALSE))</f>
        <v>11</v>
      </c>
      <c r="I85" s="222">
        <f>A81</f>
        <v>12</v>
      </c>
      <c r="J85" s="223">
        <v>5</v>
      </c>
      <c r="K85" s="226">
        <f>H81</f>
        <v>37</v>
      </c>
      <c r="L85" s="225">
        <f ca="1">IF(C85="MV1",INDIRECT("'EE Champ'!"&amp;ADDRESS(MATCH(VALUE(B85),'EE Champ'!C:C,0),1)),INDIRECT("'EE Champ'!"&amp;ADDRESS(MATCH(VALUE(B85),'EE Champ'!C:C,0),2)))</f>
        <v>8</v>
      </c>
    </row>
    <row r="86" spans="1:12" ht="12.75" customHeight="1">
      <c r="A86" s="211"/>
      <c r="B86" s="119"/>
      <c r="C86" s="120"/>
      <c r="D86" s="115"/>
      <c r="E86" s="115"/>
      <c r="F86" s="120"/>
      <c r="G86" s="216"/>
      <c r="H86" s="208"/>
      <c r="I86" s="222">
        <f>A81</f>
        <v>12</v>
      </c>
      <c r="J86" s="223">
        <v>20</v>
      </c>
      <c r="K86" s="226">
        <f>H81</f>
        <v>37</v>
      </c>
      <c r="L86" s="225"/>
    </row>
    <row r="87" spans="1:12" ht="12.75" customHeight="1">
      <c r="A87" s="217">
        <v>13</v>
      </c>
      <c r="B87" s="218" t="str">
        <f>VLOOKUP($B89,Startlist!$B:$H,6,FALSE)</f>
        <v>KAUR MOTORSPORT</v>
      </c>
      <c r="C87" s="219"/>
      <c r="D87" s="220"/>
      <c r="E87" s="220"/>
      <c r="F87" s="219"/>
      <c r="G87" s="221"/>
      <c r="H87" s="241">
        <f>IF(ISERROR(LARGE(H89:H94,1)),0,LARGE(H89:H94,1))+IF(ISERROR(LARGE(H89:H94,2)),0,LARGE(H89:H94,2))+IF(ISERROR(LARGE(H89:H94,3)),0,LARGE(H89:H94,3))</f>
        <v>37</v>
      </c>
      <c r="I87" s="222">
        <f>A87</f>
        <v>13</v>
      </c>
      <c r="J87" s="223">
        <v>1</v>
      </c>
      <c r="K87" s="224">
        <f>H87</f>
        <v>37</v>
      </c>
      <c r="L87" s="225"/>
    </row>
    <row r="88" spans="1:12" ht="12.75" customHeight="1">
      <c r="A88" s="211"/>
      <c r="B88" s="119"/>
      <c r="C88" s="120"/>
      <c r="D88" s="115"/>
      <c r="E88" s="115"/>
      <c r="F88" s="120"/>
      <c r="G88" s="216"/>
      <c r="H88" s="208"/>
      <c r="I88" s="222">
        <f>A87</f>
        <v>13</v>
      </c>
      <c r="J88" s="223">
        <v>2</v>
      </c>
      <c r="K88" s="226">
        <f>H87</f>
        <v>37</v>
      </c>
      <c r="L88" s="225"/>
    </row>
    <row r="89" spans="1:12" ht="12.75" customHeight="1">
      <c r="A89" s="211"/>
      <c r="B89" s="119">
        <v>27</v>
      </c>
      <c r="C89" s="120" t="str">
        <f>VLOOKUP($B89,Startlist!$B:$H,2,FALSE)</f>
        <v>MV6</v>
      </c>
      <c r="D89" s="216" t="str">
        <f>VLOOKUP($B89,Startlist!$B:$H,3,FALSE)</f>
        <v>Martin Absalon</v>
      </c>
      <c r="E89" s="216" t="str">
        <f>VLOOKUP($B89,Startlist!$B:$H,4,FALSE)</f>
        <v>Jakko Viilo</v>
      </c>
      <c r="F89" s="120" t="str">
        <f>VLOOKUP($B89,Startlist!$B:$H,5,FALSE)</f>
        <v>EST</v>
      </c>
      <c r="G89" s="216" t="str">
        <f>VLOOKUP($B89,Startlist!$B:$H,7,FALSE)</f>
        <v>BMW M3</v>
      </c>
      <c r="H89" s="227">
        <f>IF(ISERROR(VLOOKUP(L89,'Champ Classes'!H:I,2,FALSE)),0,VLOOKUP(L89,'Champ Classes'!H:I,2,FALSE))</f>
        <v>0</v>
      </c>
      <c r="I89" s="222">
        <f>A87</f>
        <v>13</v>
      </c>
      <c r="J89" s="223">
        <v>3</v>
      </c>
      <c r="K89" s="226">
        <f>H87</f>
        <v>37</v>
      </c>
      <c r="L89" s="225">
        <f ca="1">IF(C89="MV1",INDIRECT("'EE Champ'!"&amp;ADDRESS(MATCH(VALUE(B89),'EE Champ'!C:C,0),1)),INDIRECT("'EE Champ'!"&amp;ADDRESS(MATCH(VALUE(B89),'EE Champ'!C:C,0),2)))</f>
        <v>0</v>
      </c>
    </row>
    <row r="90" spans="1:12" ht="12.75" customHeight="1">
      <c r="A90" s="211"/>
      <c r="B90" s="119">
        <v>44</v>
      </c>
      <c r="C90" s="120" t="str">
        <f>VLOOKUP($B90,Startlist!$B:$H,2,FALSE)</f>
        <v>MV7</v>
      </c>
      <c r="D90" s="216" t="str">
        <f>VLOOKUP($B90,Startlist!$B:$H,3,FALSE)</f>
        <v>Urmo Luts</v>
      </c>
      <c r="E90" s="216" t="str">
        <f>VLOOKUP($B90,Startlist!$B:$H,4,FALSE)</f>
        <v>Lauri Luts</v>
      </c>
      <c r="F90" s="120" t="str">
        <f>VLOOKUP($B90,Startlist!$B:$H,5,FALSE)</f>
        <v>EST</v>
      </c>
      <c r="G90" s="216" t="str">
        <f>VLOOKUP($B90,Startlist!$B:$H,7,FALSE)</f>
        <v>VW Golf 2</v>
      </c>
      <c r="H90" s="227">
        <f>IF(ISERROR(VLOOKUP(L90,'Champ Classes'!H:I,2,FALSE)),0,VLOOKUP(L90,'Champ Classes'!H:I,2,FALSE))</f>
        <v>0</v>
      </c>
      <c r="I90" s="222">
        <f>A87</f>
        <v>13</v>
      </c>
      <c r="J90" s="223">
        <v>4</v>
      </c>
      <c r="K90" s="226">
        <f>H87</f>
        <v>37</v>
      </c>
      <c r="L90" s="225">
        <f ca="1">IF(C90="MV1",INDIRECT("'EE Champ'!"&amp;ADDRESS(MATCH(VALUE(B90),'EE Champ'!C:C,0),1)),INDIRECT("'EE Champ'!"&amp;ADDRESS(MATCH(VALUE(B90),'EE Champ'!C:C,0),2)))</f>
        <v>0</v>
      </c>
    </row>
    <row r="91" spans="1:12" ht="12.75" customHeight="1">
      <c r="A91" s="211"/>
      <c r="B91" s="119">
        <v>45</v>
      </c>
      <c r="C91" s="120" t="str">
        <f>VLOOKUP($B91,Startlist!$B:$H,2,FALSE)</f>
        <v>MV6</v>
      </c>
      <c r="D91" s="216" t="str">
        <f>VLOOKUP($B91,Startlist!$B:$H,3,FALSE)</f>
        <v>Frederik Annus</v>
      </c>
      <c r="E91" s="216" t="str">
        <f>VLOOKUP($B91,Startlist!$B:$H,4,FALSE)</f>
        <v>Mihkel Reinkubjas</v>
      </c>
      <c r="F91" s="120" t="str">
        <f>VLOOKUP($B91,Startlist!$B:$H,5,FALSE)</f>
        <v>EST</v>
      </c>
      <c r="G91" s="216" t="str">
        <f>VLOOKUP($B91,Startlist!$B:$H,7,FALSE)</f>
        <v>BMW 328</v>
      </c>
      <c r="H91" s="227">
        <f>IF(ISERROR(VLOOKUP(L91,'Champ Classes'!H:I,2,FALSE)),0,VLOOKUP(L91,'Champ Classes'!H:I,2,FALSE))</f>
        <v>11</v>
      </c>
      <c r="I91" s="222">
        <f>A87</f>
        <v>13</v>
      </c>
      <c r="J91" s="223">
        <v>5</v>
      </c>
      <c r="K91" s="226">
        <f>H87</f>
        <v>37</v>
      </c>
      <c r="L91" s="225">
        <f ca="1">IF(C91="MV1",INDIRECT("'EE Champ'!"&amp;ADDRESS(MATCH(VALUE(B91),'EE Champ'!C:C,0),1)),INDIRECT("'EE Champ'!"&amp;ADDRESS(MATCH(VALUE(B91),'EE Champ'!C:C,0),2)))</f>
        <v>8</v>
      </c>
    </row>
    <row r="92" spans="1:12" ht="12.75" customHeight="1">
      <c r="A92" s="211"/>
      <c r="B92" s="119">
        <v>49</v>
      </c>
      <c r="C92" s="120" t="str">
        <f>VLOOKUP($B92,Startlist!$B:$H,2,FALSE)</f>
        <v>MV8</v>
      </c>
      <c r="D92" s="216" t="str">
        <f>VLOOKUP($B92,Startlist!$B:$H,3,FALSE)</f>
        <v>Vaido Tali</v>
      </c>
      <c r="E92" s="216" t="str">
        <f>VLOOKUP($B92,Startlist!$B:$H,4,FALSE)</f>
        <v>Reijo Kübarsepp</v>
      </c>
      <c r="F92" s="120" t="str">
        <f>VLOOKUP($B92,Startlist!$B:$H,5,FALSE)</f>
        <v>EST</v>
      </c>
      <c r="G92" s="216" t="str">
        <f>VLOOKUP($B92,Startlist!$B:$H,7,FALSE)</f>
        <v>Lada VFTS</v>
      </c>
      <c r="H92" s="227">
        <f>IF(ISERROR(VLOOKUP(L92,'Champ Classes'!H:I,2,FALSE)),0,VLOOKUP(L92,'Champ Classes'!H:I,2,FALSE))</f>
        <v>13</v>
      </c>
      <c r="I92" s="222">
        <f>A87</f>
        <v>13</v>
      </c>
      <c r="J92" s="223">
        <v>6</v>
      </c>
      <c r="K92" s="226">
        <f>H87</f>
        <v>37</v>
      </c>
      <c r="L92" s="225">
        <f ca="1">IF(C92="MV1",INDIRECT("'EE Champ'!"&amp;ADDRESS(MATCH(VALUE(B92),'EE Champ'!C:C,0),1)),INDIRECT("'EE Champ'!"&amp;ADDRESS(MATCH(VALUE(B92),'EE Champ'!C:C,0),2)))</f>
        <v>7</v>
      </c>
    </row>
    <row r="93" spans="1:12" ht="12.75" customHeight="1">
      <c r="A93" s="211"/>
      <c r="B93" s="119">
        <v>56</v>
      </c>
      <c r="C93" s="120" t="str">
        <f>VLOOKUP($B93,Startlist!$B:$H,2,FALSE)</f>
        <v>MV6</v>
      </c>
      <c r="D93" s="216" t="str">
        <f>VLOOKUP($B93,Startlist!$B:$H,3,FALSE)</f>
        <v>Magnar Arula</v>
      </c>
      <c r="E93" s="216" t="str">
        <f>VLOOKUP($B93,Startlist!$B:$H,4,FALSE)</f>
        <v>Ragnar Laurits</v>
      </c>
      <c r="F93" s="120" t="str">
        <f>VLOOKUP($B93,Startlist!$B:$H,5,FALSE)</f>
        <v>EST</v>
      </c>
      <c r="G93" s="216" t="str">
        <f>VLOOKUP($B93,Startlist!$B:$H,7,FALSE)</f>
        <v>BMW Compact</v>
      </c>
      <c r="H93" s="227">
        <f>IF(ISERROR(VLOOKUP(L93,'Champ Classes'!H:I,2,FALSE)),0,VLOOKUP(L93,'Champ Classes'!H:I,2,FALSE))</f>
        <v>13</v>
      </c>
      <c r="I93" s="222">
        <f>A87</f>
        <v>13</v>
      </c>
      <c r="J93" s="223">
        <v>7</v>
      </c>
      <c r="K93" s="226">
        <f>H87</f>
        <v>37</v>
      </c>
      <c r="L93" s="225">
        <f ca="1">IF(C93="MV1",INDIRECT("'EE Champ'!"&amp;ADDRESS(MATCH(VALUE(B93),'EE Champ'!C:C,0),1)),INDIRECT("'EE Champ'!"&amp;ADDRESS(MATCH(VALUE(B93),'EE Champ'!C:C,0),2)))</f>
        <v>7</v>
      </c>
    </row>
    <row r="94" spans="1:12" ht="12.75" customHeight="1">
      <c r="A94" s="211"/>
      <c r="B94" s="119">
        <v>58</v>
      </c>
      <c r="C94" s="120" t="str">
        <f>VLOOKUP($B94,Startlist!$B:$H,2,FALSE)</f>
        <v>MV7</v>
      </c>
      <c r="D94" s="216" t="str">
        <f>VLOOKUP($B94,Startlist!$B:$H,3,FALSE)</f>
        <v>Risto Laeks</v>
      </c>
      <c r="E94" s="216" t="str">
        <f>VLOOKUP($B94,Startlist!$B:$H,4,FALSE)</f>
        <v>Maido Külmallik</v>
      </c>
      <c r="F94" s="120" t="str">
        <f>VLOOKUP($B94,Startlist!$B:$H,5,FALSE)</f>
        <v>EST</v>
      </c>
      <c r="G94" s="216" t="str">
        <f>VLOOKUP($B94,Startlist!$B:$H,7,FALSE)</f>
        <v>Lada 2107</v>
      </c>
      <c r="H94" s="227">
        <f>IF(ISERROR(VLOOKUP(L94,'Champ Classes'!H:I,2,FALSE)),0,VLOOKUP(L94,'Champ Classes'!H:I,2,FALSE))</f>
        <v>0</v>
      </c>
      <c r="I94" s="222">
        <f>A87</f>
        <v>13</v>
      </c>
      <c r="J94" s="223">
        <v>8</v>
      </c>
      <c r="K94" s="226">
        <f>H87</f>
        <v>37</v>
      </c>
      <c r="L94" s="225">
        <f ca="1">IF(C94="MV1",INDIRECT("'EE Champ'!"&amp;ADDRESS(MATCH(VALUE(B94),'EE Champ'!C:C,0),1)),INDIRECT("'EE Champ'!"&amp;ADDRESS(MATCH(VALUE(B94),'EE Champ'!C:C,0),2)))</f>
        <v>0</v>
      </c>
    </row>
    <row r="95" spans="1:12" ht="12.75" customHeight="1">
      <c r="A95" s="211"/>
      <c r="B95" s="119"/>
      <c r="C95" s="120"/>
      <c r="D95" s="115"/>
      <c r="E95" s="115"/>
      <c r="F95" s="120"/>
      <c r="G95" s="216"/>
      <c r="H95" s="208"/>
      <c r="I95" s="222">
        <f>A87</f>
        <v>13</v>
      </c>
      <c r="J95" s="223">
        <v>20</v>
      </c>
      <c r="K95" s="226">
        <f>H87</f>
        <v>37</v>
      </c>
      <c r="L95" s="225"/>
    </row>
    <row r="96" spans="1:12" ht="12.75" customHeight="1">
      <c r="A96" s="217">
        <v>14</v>
      </c>
      <c r="B96" s="218" t="str">
        <f>VLOOKUP($B98,Startlist!$B:$H,6,FALSE)</f>
        <v>HT MOTORSPORT</v>
      </c>
      <c r="C96" s="219"/>
      <c r="D96" s="220"/>
      <c r="E96" s="220"/>
      <c r="F96" s="219"/>
      <c r="G96" s="221"/>
      <c r="H96" s="241">
        <f>IF(ISERROR(LARGE(H98:H98,1)),0,LARGE(H98:H98,1))+IF(ISERROR(LARGE(H98:H98,2)),0,LARGE(H98:H98,2))+IF(ISERROR(LARGE(H98:H98,3)),0,LARGE(H98:H98,3))</f>
        <v>30</v>
      </c>
      <c r="I96" s="222">
        <f>A96</f>
        <v>14</v>
      </c>
      <c r="J96" s="223">
        <v>1</v>
      </c>
      <c r="K96" s="224">
        <f>H96</f>
        <v>30</v>
      </c>
      <c r="L96" s="225"/>
    </row>
    <row r="97" spans="1:12" ht="12.75" customHeight="1">
      <c r="A97" s="211"/>
      <c r="B97" s="119"/>
      <c r="C97" s="120"/>
      <c r="D97" s="115"/>
      <c r="E97" s="115"/>
      <c r="F97" s="120"/>
      <c r="G97" s="216"/>
      <c r="H97" s="208"/>
      <c r="I97" s="222">
        <f>A96</f>
        <v>14</v>
      </c>
      <c r="J97" s="223">
        <v>2</v>
      </c>
      <c r="K97" s="226">
        <f>H96</f>
        <v>30</v>
      </c>
      <c r="L97" s="225"/>
    </row>
    <row r="98" spans="1:12" ht="12.75" customHeight="1">
      <c r="A98" s="211"/>
      <c r="B98" s="119">
        <v>4</v>
      </c>
      <c r="C98" s="120" t="str">
        <f>VLOOKUP($B98,Startlist!$B:$H,2,FALSE)</f>
        <v>MV2</v>
      </c>
      <c r="D98" s="216" t="str">
        <f>VLOOKUP($B98,Startlist!$B:$H,3,FALSE)</f>
        <v>Ken Torn</v>
      </c>
      <c r="E98" s="216" t="str">
        <f>VLOOKUP($B98,Startlist!$B:$H,4,FALSE)</f>
        <v>Kauri Pannas</v>
      </c>
      <c r="F98" s="120" t="str">
        <f>VLOOKUP($B98,Startlist!$B:$H,5,FALSE)</f>
        <v>EST</v>
      </c>
      <c r="G98" s="216" t="str">
        <f>VLOOKUP($B98,Startlist!$B:$H,7,FALSE)</f>
        <v>Hyundai I20 NG R5</v>
      </c>
      <c r="H98" s="227">
        <f>IF(ISERROR(VLOOKUP(L98,'Champ Classes'!H:I,2,FALSE)),0,VLOOKUP(L98,'Champ Classes'!H:I,2,FALSE))</f>
        <v>30</v>
      </c>
      <c r="I98" s="222">
        <f>A96</f>
        <v>14</v>
      </c>
      <c r="J98" s="223">
        <v>3</v>
      </c>
      <c r="K98" s="226">
        <f>H96</f>
        <v>30</v>
      </c>
      <c r="L98" s="225">
        <f ca="1">IF(C98="MV1",INDIRECT("'EE Champ'!"&amp;ADDRESS(MATCH(VALUE(B98),'EE Champ'!C:C,0),1)),INDIRECT("'EE Champ'!"&amp;ADDRESS(MATCH(VALUE(B98),'EE Champ'!C:C,0),2)))</f>
        <v>1</v>
      </c>
    </row>
    <row r="99" spans="1:12" ht="12.75" customHeight="1">
      <c r="A99" s="211"/>
      <c r="B99" s="119"/>
      <c r="C99" s="120"/>
      <c r="D99" s="115"/>
      <c r="E99" s="115"/>
      <c r="F99" s="120"/>
      <c r="G99" s="216"/>
      <c r="H99" s="208"/>
      <c r="I99" s="222">
        <f>A96</f>
        <v>14</v>
      </c>
      <c r="J99" s="223">
        <v>20</v>
      </c>
      <c r="K99" s="226">
        <f>H96</f>
        <v>30</v>
      </c>
      <c r="L99" s="225"/>
    </row>
    <row r="100" spans="1:12" ht="12.75" customHeight="1">
      <c r="A100" s="217">
        <v>15</v>
      </c>
      <c r="B100" s="218" t="str">
        <f>VLOOKUP($B102,Startlist!$B:$H,6,FALSE)</f>
        <v>TEHASE AUTO</v>
      </c>
      <c r="C100" s="219"/>
      <c r="D100" s="220"/>
      <c r="E100" s="220"/>
      <c r="F100" s="219"/>
      <c r="G100" s="221"/>
      <c r="H100" s="241">
        <f>IF(ISERROR(LARGE(H102:H102,1)),0,LARGE(H102:H102,1))+IF(ISERROR(LARGE(H102:H102,2)),0,LARGE(H102:H102,2))+IF(ISERROR(LARGE(H102:H102,3)),0,LARGE(H102:H102,3))</f>
        <v>24</v>
      </c>
      <c r="I100" s="222">
        <f>A100</f>
        <v>15</v>
      </c>
      <c r="J100" s="223">
        <v>1</v>
      </c>
      <c r="K100" s="224">
        <f>H100</f>
        <v>24</v>
      </c>
      <c r="L100" s="225"/>
    </row>
    <row r="101" spans="1:12" ht="12.75" customHeight="1">
      <c r="A101" s="211"/>
      <c r="B101" s="119"/>
      <c r="C101" s="120"/>
      <c r="D101" s="115"/>
      <c r="E101" s="115"/>
      <c r="F101" s="120"/>
      <c r="G101" s="216"/>
      <c r="H101" s="208"/>
      <c r="I101" s="222">
        <f>A100</f>
        <v>15</v>
      </c>
      <c r="J101" s="223">
        <v>2</v>
      </c>
      <c r="K101" s="226">
        <f>H100</f>
        <v>24</v>
      </c>
      <c r="L101" s="225"/>
    </row>
    <row r="102" spans="1:12" ht="12.75" customHeight="1">
      <c r="A102" s="211"/>
      <c r="B102" s="119">
        <v>2</v>
      </c>
      <c r="C102" s="120" t="str">
        <f>VLOOKUP($B102,Startlist!$B:$H,2,FALSE)</f>
        <v>MV2</v>
      </c>
      <c r="D102" s="216" t="str">
        <f>VLOOKUP($B102,Startlist!$B:$H,3,FALSE)</f>
        <v>Raul Jeets</v>
      </c>
      <c r="E102" s="216" t="str">
        <f>VLOOKUP($B102,Startlist!$B:$H,4,FALSE)</f>
        <v>Timo Taniel</v>
      </c>
      <c r="F102" s="120" t="str">
        <f>VLOOKUP($B102,Startlist!$B:$H,5,FALSE)</f>
        <v>EST</v>
      </c>
      <c r="G102" s="216" t="str">
        <f>VLOOKUP($B102,Startlist!$B:$H,7,FALSE)</f>
        <v>Skoda Fabia Rally2 Evo</v>
      </c>
      <c r="H102" s="227">
        <f>IF(ISERROR(VLOOKUP(L102,'Champ Classes'!H:I,2,FALSE)),0,VLOOKUP(L102,'Champ Classes'!H:I,2,FALSE))</f>
        <v>24</v>
      </c>
      <c r="I102" s="222">
        <f>A100</f>
        <v>15</v>
      </c>
      <c r="J102" s="223">
        <v>3</v>
      </c>
      <c r="K102" s="226">
        <f>H100</f>
        <v>24</v>
      </c>
      <c r="L102" s="225">
        <f ca="1">IF(C102="MV1",INDIRECT("'EE Champ'!"&amp;ADDRESS(MATCH(VALUE(B102),'EE Champ'!C:C,0),1)),INDIRECT("'EE Champ'!"&amp;ADDRESS(MATCH(VALUE(B102),'EE Champ'!C:C,0),2)))</f>
        <v>2</v>
      </c>
    </row>
    <row r="103" spans="1:12" ht="12.75" customHeight="1">
      <c r="A103" s="211"/>
      <c r="B103" s="119"/>
      <c r="C103" s="120"/>
      <c r="D103" s="115"/>
      <c r="E103" s="115"/>
      <c r="F103" s="120"/>
      <c r="G103" s="216"/>
      <c r="H103" s="208"/>
      <c r="I103" s="222">
        <f>A100</f>
        <v>15</v>
      </c>
      <c r="J103" s="223">
        <v>20</v>
      </c>
      <c r="K103" s="226">
        <f>H100</f>
        <v>24</v>
      </c>
      <c r="L103" s="225"/>
    </row>
    <row r="104" spans="1:12" ht="12.75" customHeight="1">
      <c r="A104" s="217">
        <v>16</v>
      </c>
      <c r="B104" s="218" t="str">
        <f>VLOOKUP($B106,Startlist!$B:$H,6,FALSE)</f>
        <v>SK VILLU</v>
      </c>
      <c r="C104" s="219"/>
      <c r="D104" s="220"/>
      <c r="E104" s="220"/>
      <c r="F104" s="219"/>
      <c r="G104" s="221"/>
      <c r="H104" s="241">
        <f>IF(ISERROR(LARGE(H106:H106,1)),0,LARGE(H106:H106,1))+IF(ISERROR(LARGE(H106:H106,2)),0,LARGE(H106:H106,2))+IF(ISERROR(LARGE(H106:H106,3)),0,LARGE(H106:H106,3))</f>
        <v>21</v>
      </c>
      <c r="I104" s="222">
        <f>A104</f>
        <v>16</v>
      </c>
      <c r="J104" s="223">
        <v>1</v>
      </c>
      <c r="K104" s="224">
        <f>H104</f>
        <v>21</v>
      </c>
      <c r="L104" s="225"/>
    </row>
    <row r="105" spans="1:12" ht="12.75" customHeight="1">
      <c r="A105" s="211"/>
      <c r="B105" s="119"/>
      <c r="C105" s="120"/>
      <c r="D105" s="115"/>
      <c r="E105" s="115"/>
      <c r="F105" s="120"/>
      <c r="G105" s="216"/>
      <c r="H105" s="208"/>
      <c r="I105" s="222">
        <f>A104</f>
        <v>16</v>
      </c>
      <c r="J105" s="223">
        <v>2</v>
      </c>
      <c r="K105" s="226">
        <f>H104</f>
        <v>21</v>
      </c>
      <c r="L105" s="225"/>
    </row>
    <row r="106" spans="1:12" ht="12.75" customHeight="1">
      <c r="A106" s="211"/>
      <c r="B106" s="119">
        <v>62</v>
      </c>
      <c r="C106" s="120" t="str">
        <f>VLOOKUP($B106,Startlist!$B:$H,2,FALSE)</f>
        <v>MV9</v>
      </c>
      <c r="D106" s="216" t="str">
        <f>VLOOKUP($B106,Startlist!$B:$H,3,FALSE)</f>
        <v>Martin Kio</v>
      </c>
      <c r="E106" s="216" t="str">
        <f>VLOOKUP($B106,Startlist!$B:$H,4,FALSE)</f>
        <v>Jüri Lohk</v>
      </c>
      <c r="F106" s="120" t="str">
        <f>VLOOKUP($B106,Startlist!$B:$H,5,FALSE)</f>
        <v>EST</v>
      </c>
      <c r="G106" s="216" t="str">
        <f>VLOOKUP($B106,Startlist!$B:$H,7,FALSE)</f>
        <v>Gaz 51</v>
      </c>
      <c r="H106" s="227">
        <f>IF(ISERROR(VLOOKUP(L106,'Champ Classes'!H:I,2,FALSE)),0,VLOOKUP(L106,'Champ Classes'!H:I,2,FALSE))</f>
        <v>21</v>
      </c>
      <c r="I106" s="222">
        <f>A104</f>
        <v>16</v>
      </c>
      <c r="J106" s="223">
        <v>3</v>
      </c>
      <c r="K106" s="226">
        <f>H104</f>
        <v>21</v>
      </c>
      <c r="L106" s="225">
        <f ca="1">IF(C106="MV1",INDIRECT("'EE Champ'!"&amp;ADDRESS(MATCH(VALUE(B106),'EE Champ'!C:C,0),1)),INDIRECT("'EE Champ'!"&amp;ADDRESS(MATCH(VALUE(B106),'EE Champ'!C:C,0),2)))</f>
        <v>3</v>
      </c>
    </row>
    <row r="107" spans="1:12" ht="12.75" customHeight="1">
      <c r="A107" s="211"/>
      <c r="B107" s="119"/>
      <c r="C107" s="120"/>
      <c r="D107" s="115"/>
      <c r="E107" s="115"/>
      <c r="F107" s="120"/>
      <c r="G107" s="216"/>
      <c r="H107" s="208"/>
      <c r="I107" s="222">
        <f>A104</f>
        <v>16</v>
      </c>
      <c r="J107" s="223">
        <v>20</v>
      </c>
      <c r="K107" s="226">
        <f>H104</f>
        <v>21</v>
      </c>
      <c r="L107" s="225"/>
    </row>
    <row r="108" spans="1:12" ht="12.75" customHeight="1">
      <c r="A108" s="217">
        <v>17</v>
      </c>
      <c r="B108" s="218" t="str">
        <f>VLOOKUP($B110,Startlist!$B:$H,6,FALSE)</f>
        <v>CUEKS RACING</v>
      </c>
      <c r="C108" s="219"/>
      <c r="D108" s="220"/>
      <c r="E108" s="220"/>
      <c r="F108" s="219"/>
      <c r="G108" s="221"/>
      <c r="H108" s="241">
        <f>IF(ISERROR(LARGE(H110:H111,1)),0,LARGE(H110:H111,1))+IF(ISERROR(LARGE(H110:H111,2)),0,LARGE(H110:H111,2))+IF(ISERROR(LARGE(H110:H111,3)),0,LARGE(H110:H111,3))</f>
        <v>19</v>
      </c>
      <c r="I108" s="222">
        <f>A108</f>
        <v>17</v>
      </c>
      <c r="J108" s="223">
        <v>1</v>
      </c>
      <c r="K108" s="224">
        <f>H108</f>
        <v>19</v>
      </c>
      <c r="L108" s="225"/>
    </row>
    <row r="109" spans="1:12" ht="12.75" customHeight="1">
      <c r="A109" s="211"/>
      <c r="B109" s="119"/>
      <c r="C109" s="120"/>
      <c r="D109" s="115"/>
      <c r="E109" s="115"/>
      <c r="F109" s="120"/>
      <c r="G109" s="216"/>
      <c r="H109" s="208"/>
      <c r="I109" s="222">
        <f>A108</f>
        <v>17</v>
      </c>
      <c r="J109" s="223">
        <v>2</v>
      </c>
      <c r="K109" s="226">
        <f>H108</f>
        <v>19</v>
      </c>
      <c r="L109" s="225"/>
    </row>
    <row r="110" spans="1:12" ht="12.75" customHeight="1">
      <c r="A110" s="211"/>
      <c r="B110" s="119">
        <v>31</v>
      </c>
      <c r="C110" s="120" t="str">
        <f>VLOOKUP($B110,Startlist!$B:$H,2,FALSE)</f>
        <v>MV5</v>
      </c>
      <c r="D110" s="216" t="str">
        <f>VLOOKUP($B110,Startlist!$B:$H,3,FALSE)</f>
        <v>Henri Franke</v>
      </c>
      <c r="E110" s="216" t="str">
        <f>VLOOKUP($B110,Startlist!$B:$H,4,FALSE)</f>
        <v>Arvo Liimann</v>
      </c>
      <c r="F110" s="120" t="str">
        <f>VLOOKUP($B110,Startlist!$B:$H,5,FALSE)</f>
        <v>EST</v>
      </c>
      <c r="G110" s="216" t="str">
        <f>VLOOKUP($B110,Startlist!$B:$H,7,FALSE)</f>
        <v>Mitsubishi Lancer Evo 6</v>
      </c>
      <c r="H110" s="227">
        <f>IF(ISERROR(VLOOKUP(L110,'Champ Classes'!H:I,2,FALSE)),0,VLOOKUP(L110,'Champ Classes'!H:I,2,FALSE))</f>
        <v>0</v>
      </c>
      <c r="I110" s="222">
        <f>A108</f>
        <v>17</v>
      </c>
      <c r="J110" s="223">
        <v>3</v>
      </c>
      <c r="K110" s="226">
        <f>H108</f>
        <v>19</v>
      </c>
      <c r="L110" s="225">
        <f ca="1">IF(C110="MV1",INDIRECT("'EE Champ'!"&amp;ADDRESS(MATCH(VALUE(B110),'EE Champ'!C:C,0),1)),INDIRECT("'EE Champ'!"&amp;ADDRESS(MATCH(VALUE(B110),'EE Champ'!C:C,0),2)))</f>
        <v>0</v>
      </c>
    </row>
    <row r="111" spans="1:12" ht="12.75" customHeight="1">
      <c r="A111" s="211"/>
      <c r="B111" s="119">
        <v>42</v>
      </c>
      <c r="C111" s="120" t="str">
        <f>VLOOKUP($B111,Startlist!$B:$H,2,FALSE)</f>
        <v>MV7</v>
      </c>
      <c r="D111" s="216" t="str">
        <f>VLOOKUP($B111,Startlist!$B:$H,3,FALSE)</f>
        <v>Koit Repnau</v>
      </c>
      <c r="E111" s="216" t="str">
        <f>VLOOKUP($B111,Startlist!$B:$H,4,FALSE)</f>
        <v>Hannes Hannus</v>
      </c>
      <c r="F111" s="120" t="str">
        <f>VLOOKUP($B111,Startlist!$B:$H,5,FALSE)</f>
        <v>EST</v>
      </c>
      <c r="G111" s="216" t="str">
        <f>VLOOKUP($B111,Startlist!$B:$H,7,FALSE)</f>
        <v>Honda Civic Type-R</v>
      </c>
      <c r="H111" s="227">
        <f>IF(ISERROR(VLOOKUP(L111,'Champ Classes'!H:I,2,FALSE)),0,VLOOKUP(L111,'Champ Classes'!H:I,2,FALSE))</f>
        <v>19</v>
      </c>
      <c r="I111" s="222">
        <f>A108</f>
        <v>17</v>
      </c>
      <c r="J111" s="223">
        <v>4</v>
      </c>
      <c r="K111" s="226">
        <f>H108</f>
        <v>19</v>
      </c>
      <c r="L111" s="225">
        <f ca="1">IF(C111="MV1",INDIRECT("'EE Champ'!"&amp;ADDRESS(MATCH(VALUE(B111),'EE Champ'!C:C,0),1)),INDIRECT("'EE Champ'!"&amp;ADDRESS(MATCH(VALUE(B111),'EE Champ'!C:C,0),2)))</f>
        <v>4</v>
      </c>
    </row>
    <row r="112" spans="1:12" ht="12.75" customHeight="1">
      <c r="A112" s="211"/>
      <c r="B112" s="119"/>
      <c r="C112" s="120"/>
      <c r="D112" s="115"/>
      <c r="E112" s="115"/>
      <c r="F112" s="120"/>
      <c r="G112" s="216"/>
      <c r="H112" s="208"/>
      <c r="I112" s="222">
        <f>A108</f>
        <v>17</v>
      </c>
      <c r="J112" s="223">
        <v>20</v>
      </c>
      <c r="K112" s="226">
        <f>H108</f>
        <v>19</v>
      </c>
      <c r="L112" s="225"/>
    </row>
    <row r="113" spans="1:12" ht="12.75" customHeight="1">
      <c r="A113" s="217">
        <v>18</v>
      </c>
      <c r="B113" s="218" t="str">
        <f>VLOOKUP($B115,Startlist!$B:$H,6,FALSE)</f>
        <v>MILREM MOTORSPORT</v>
      </c>
      <c r="C113" s="219"/>
      <c r="D113" s="220"/>
      <c r="E113" s="220"/>
      <c r="F113" s="219"/>
      <c r="G113" s="221"/>
      <c r="H113" s="241">
        <f>IF(ISERROR(LARGE(H115:H116,1)),0,LARGE(H115:H116,1))+IF(ISERROR(LARGE(H115:H116,2)),0,LARGE(H115:H116,2))+IF(ISERROR(LARGE(H115:H116,3)),0,LARGE(H115:H116,3))</f>
        <v>15</v>
      </c>
      <c r="I113" s="222">
        <f>A113</f>
        <v>18</v>
      </c>
      <c r="J113" s="223">
        <v>1</v>
      </c>
      <c r="K113" s="224">
        <f>H113</f>
        <v>15</v>
      </c>
      <c r="L113" s="225"/>
    </row>
    <row r="114" spans="1:12" ht="12.75" customHeight="1">
      <c r="A114" s="211"/>
      <c r="B114" s="119"/>
      <c r="C114" s="120"/>
      <c r="D114" s="115"/>
      <c r="E114" s="115"/>
      <c r="F114" s="120"/>
      <c r="G114" s="216"/>
      <c r="H114" s="208"/>
      <c r="I114" s="222">
        <f>A113</f>
        <v>18</v>
      </c>
      <c r="J114" s="223">
        <v>2</v>
      </c>
      <c r="K114" s="226">
        <f>H113</f>
        <v>15</v>
      </c>
      <c r="L114" s="225"/>
    </row>
    <row r="115" spans="1:12" ht="12.75" customHeight="1">
      <c r="A115" s="211"/>
      <c r="B115" s="119">
        <v>52</v>
      </c>
      <c r="C115" s="120" t="str">
        <f>VLOOKUP($B115,Startlist!$B:$H,2,FALSE)</f>
        <v>MV8</v>
      </c>
      <c r="D115" s="216" t="str">
        <f>VLOOKUP($B115,Startlist!$B:$H,3,FALSE)</f>
        <v>Raido Laulik</v>
      </c>
      <c r="E115" s="216" t="str">
        <f>VLOOKUP($B115,Startlist!$B:$H,4,FALSE)</f>
        <v>Tōnis Viidas</v>
      </c>
      <c r="F115" s="120" t="str">
        <f>VLOOKUP($B115,Startlist!$B:$H,5,FALSE)</f>
        <v>EST</v>
      </c>
      <c r="G115" s="216" t="str">
        <f>VLOOKUP($B115,Startlist!$B:$H,7,FALSE)</f>
        <v>Nissan Sunny GTI</v>
      </c>
      <c r="H115" s="227">
        <f>IF(ISERROR(VLOOKUP(L115,'Champ Classes'!H:I,2,FALSE)),0,VLOOKUP(L115,'Champ Classes'!H:I,2,FALSE))</f>
        <v>15</v>
      </c>
      <c r="I115" s="222">
        <f>A113</f>
        <v>18</v>
      </c>
      <c r="J115" s="223">
        <v>3</v>
      </c>
      <c r="K115" s="226">
        <f>H113</f>
        <v>15</v>
      </c>
      <c r="L115" s="225">
        <f ca="1">IF(C115="MV1",INDIRECT("'EE Champ'!"&amp;ADDRESS(MATCH(VALUE(B115),'EE Champ'!C:C,0),1)),INDIRECT("'EE Champ'!"&amp;ADDRESS(MATCH(VALUE(B115),'EE Champ'!C:C,0),2)))</f>
        <v>6</v>
      </c>
    </row>
    <row r="116" spans="1:12" ht="12.75" customHeight="1">
      <c r="A116" s="211"/>
      <c r="B116" s="119">
        <v>53</v>
      </c>
      <c r="C116" s="120" t="str">
        <f>VLOOKUP($B116,Startlist!$B:$H,2,FALSE)</f>
        <v>MV7</v>
      </c>
      <c r="D116" s="216" t="str">
        <f>VLOOKUP($B116,Startlist!$B:$H,3,FALSE)</f>
        <v>Lauri Nurm</v>
      </c>
      <c r="E116" s="216" t="str">
        <f>VLOOKUP($B116,Startlist!$B:$H,4,FALSE)</f>
        <v>Moonika Saarestik</v>
      </c>
      <c r="F116" s="120" t="str">
        <f>VLOOKUP($B116,Startlist!$B:$H,5,FALSE)</f>
        <v>EST</v>
      </c>
      <c r="G116" s="216" t="str">
        <f>VLOOKUP($B116,Startlist!$B:$H,7,FALSE)</f>
        <v>Vaz 2101</v>
      </c>
      <c r="H116" s="227">
        <f>IF(ISERROR(VLOOKUP(L116,'Champ Classes'!H:I,2,FALSE)),0,VLOOKUP(L116,'Champ Classes'!H:I,2,FALSE))</f>
        <v>0</v>
      </c>
      <c r="I116" s="222">
        <f>A113</f>
        <v>18</v>
      </c>
      <c r="J116" s="223">
        <v>4</v>
      </c>
      <c r="K116" s="226">
        <f>H113</f>
        <v>15</v>
      </c>
      <c r="L116" s="225">
        <f ca="1">IF(C116="MV1",INDIRECT("'EE Champ'!"&amp;ADDRESS(MATCH(VALUE(B116),'EE Champ'!C:C,0),1)),INDIRECT("'EE Champ'!"&amp;ADDRESS(MATCH(VALUE(B116),'EE Champ'!C:C,0),2)))</f>
        <v>0</v>
      </c>
    </row>
    <row r="117" spans="1:12" ht="12.75" customHeight="1">
      <c r="A117" s="211"/>
      <c r="B117" s="119"/>
      <c r="C117" s="120"/>
      <c r="D117" s="115"/>
      <c r="E117" s="115"/>
      <c r="F117" s="120"/>
      <c r="G117" s="216"/>
      <c r="H117" s="208"/>
      <c r="I117" s="222">
        <f>A113</f>
        <v>18</v>
      </c>
      <c r="J117" s="223">
        <v>20</v>
      </c>
      <c r="K117" s="226">
        <f>H113</f>
        <v>15</v>
      </c>
      <c r="L117" s="225"/>
    </row>
    <row r="118" spans="1:12" ht="12.75" customHeight="1">
      <c r="A118" s="217">
        <v>19</v>
      </c>
      <c r="B118" s="218" t="str">
        <f>VLOOKUP($B120,Startlist!$B:$H,6,FALSE)</f>
        <v>VÄNDRA TSK</v>
      </c>
      <c r="C118" s="219"/>
      <c r="D118" s="220"/>
      <c r="E118" s="220"/>
      <c r="F118" s="219"/>
      <c r="G118" s="221"/>
      <c r="H118" s="241">
        <f>IF(ISERROR(LARGE(H120:H120,1)),0,LARGE(H120:H120,1))+IF(ISERROR(LARGE(H120:H120,2)),0,LARGE(H120:H120,2))+IF(ISERROR(LARGE(H120:H120,3)),0,LARGE(H120:H120,3))</f>
        <v>15</v>
      </c>
      <c r="I118" s="222">
        <f>A118</f>
        <v>19</v>
      </c>
      <c r="J118" s="223">
        <v>1</v>
      </c>
      <c r="K118" s="224">
        <f>H118</f>
        <v>15</v>
      </c>
      <c r="L118" s="225"/>
    </row>
    <row r="119" spans="1:12" ht="12.75" customHeight="1">
      <c r="A119" s="211"/>
      <c r="B119" s="119"/>
      <c r="C119" s="120"/>
      <c r="D119" s="115"/>
      <c r="E119" s="115"/>
      <c r="F119" s="120"/>
      <c r="G119" s="216"/>
      <c r="H119" s="208"/>
      <c r="I119" s="222">
        <f>A118</f>
        <v>19</v>
      </c>
      <c r="J119" s="223">
        <v>2</v>
      </c>
      <c r="K119" s="226">
        <f>H118</f>
        <v>15</v>
      </c>
      <c r="L119" s="225"/>
    </row>
    <row r="120" spans="1:12" ht="12.75" customHeight="1">
      <c r="A120" s="211"/>
      <c r="B120" s="119">
        <v>66</v>
      </c>
      <c r="C120" s="120" t="str">
        <f>VLOOKUP($B120,Startlist!$B:$H,2,FALSE)</f>
        <v>MV9</v>
      </c>
      <c r="D120" s="216" t="str">
        <f>VLOOKUP($B120,Startlist!$B:$H,3,FALSE)</f>
        <v>Alo Pōder</v>
      </c>
      <c r="E120" s="216" t="str">
        <f>VLOOKUP($B120,Startlist!$B:$H,4,FALSE)</f>
        <v>Tarmo Heidemann</v>
      </c>
      <c r="F120" s="120" t="str">
        <f>VLOOKUP($B120,Startlist!$B:$H,5,FALSE)</f>
        <v>EST</v>
      </c>
      <c r="G120" s="216" t="str">
        <f>VLOOKUP($B120,Startlist!$B:$H,7,FALSE)</f>
        <v>Gaz 51</v>
      </c>
      <c r="H120" s="227">
        <f>IF(ISERROR(VLOOKUP(L120,'Champ Classes'!H:I,2,FALSE)),0,VLOOKUP(L120,'Champ Classes'!H:I,2,FALSE))</f>
        <v>15</v>
      </c>
      <c r="I120" s="222">
        <f>A118</f>
        <v>19</v>
      </c>
      <c r="J120" s="223">
        <v>3</v>
      </c>
      <c r="K120" s="226">
        <f>H118</f>
        <v>15</v>
      </c>
      <c r="L120" s="225">
        <f ca="1">IF(C120="MV1",INDIRECT("'EE Champ'!"&amp;ADDRESS(MATCH(VALUE(B120),'EE Champ'!C:C,0),1)),INDIRECT("'EE Champ'!"&amp;ADDRESS(MATCH(VALUE(B120),'EE Champ'!C:C,0),2)))</f>
        <v>6</v>
      </c>
    </row>
    <row r="121" spans="1:12" ht="12.75" customHeight="1">
      <c r="A121" s="211"/>
      <c r="B121" s="119"/>
      <c r="C121" s="120"/>
      <c r="D121" s="115"/>
      <c r="E121" s="115"/>
      <c r="F121" s="120"/>
      <c r="G121" s="216"/>
      <c r="H121" s="208"/>
      <c r="I121" s="222">
        <f>A118</f>
        <v>19</v>
      </c>
      <c r="J121" s="223">
        <v>20</v>
      </c>
      <c r="K121" s="226">
        <f>H118</f>
        <v>15</v>
      </c>
      <c r="L121" s="225"/>
    </row>
    <row r="122" spans="1:12" ht="12.75" customHeight="1">
      <c r="A122" s="217"/>
      <c r="B122" s="218" t="str">
        <f>VLOOKUP($B124,Startlist!$B:$H,6,FALSE)</f>
        <v>MURAKAS RACING TEAM</v>
      </c>
      <c r="C122" s="219"/>
      <c r="D122" s="220"/>
      <c r="E122" s="220"/>
      <c r="F122" s="219"/>
      <c r="G122" s="221"/>
      <c r="H122" s="241">
        <f>IF(ISERROR(LARGE(H124:H125,1)),0,LARGE(H124:H125,1))+IF(ISERROR(LARGE(H124:H125,2)),0,LARGE(H124:H125,2))+IF(ISERROR(LARGE(H124:H125,3)),0,LARGE(H124:H125,3))</f>
        <v>0</v>
      </c>
      <c r="I122" s="222">
        <f>A122</f>
        <v>0</v>
      </c>
      <c r="J122" s="223">
        <v>1</v>
      </c>
      <c r="K122" s="224">
        <f>H122</f>
        <v>0</v>
      </c>
      <c r="L122" s="225"/>
    </row>
    <row r="123" spans="1:12" ht="12.75" customHeight="1">
      <c r="A123" s="211"/>
      <c r="B123" s="119"/>
      <c r="C123" s="120"/>
      <c r="D123" s="115"/>
      <c r="E123" s="115"/>
      <c r="F123" s="120"/>
      <c r="G123" s="216"/>
      <c r="H123" s="208"/>
      <c r="I123" s="222">
        <f>A122</f>
        <v>0</v>
      </c>
      <c r="J123" s="223">
        <v>2</v>
      </c>
      <c r="K123" s="226">
        <f>H122</f>
        <v>0</v>
      </c>
      <c r="L123" s="225"/>
    </row>
    <row r="124" spans="1:12" ht="12.75" customHeight="1">
      <c r="A124" s="211"/>
      <c r="B124" s="119">
        <v>9</v>
      </c>
      <c r="C124" s="120" t="str">
        <f>VLOOKUP($B124,Startlist!$B:$H,2,FALSE)</f>
        <v>MV5</v>
      </c>
      <c r="D124" s="216" t="str">
        <f>VLOOKUP($B124,Startlist!$B:$H,3,FALSE)</f>
        <v>Siim Aas</v>
      </c>
      <c r="E124" s="216" t="str">
        <f>VLOOKUP($B124,Startlist!$B:$H,4,FALSE)</f>
        <v>Vallo Vahesaar</v>
      </c>
      <c r="F124" s="120" t="str">
        <f>VLOOKUP($B124,Startlist!$B:$H,5,FALSE)</f>
        <v>EST</v>
      </c>
      <c r="G124" s="216" t="str">
        <f>VLOOKUP($B124,Startlist!$B:$H,7,FALSE)</f>
        <v>Mitsubishi Lancer Evo 8</v>
      </c>
      <c r="H124" s="227">
        <f>IF(ISERROR(VLOOKUP(L124,'Champ Classes'!H:I,2,FALSE)),0,VLOOKUP(L124,'Champ Classes'!H:I,2,FALSE))</f>
        <v>0</v>
      </c>
      <c r="I124" s="222">
        <f>A122</f>
        <v>0</v>
      </c>
      <c r="J124" s="223">
        <v>3</v>
      </c>
      <c r="K124" s="226">
        <f>H122</f>
        <v>0</v>
      </c>
      <c r="L124" s="225">
        <f ca="1">IF(C124="MV1",INDIRECT("'EE Champ'!"&amp;ADDRESS(MATCH(VALUE(B124),'EE Champ'!C:C,0),1)),INDIRECT("'EE Champ'!"&amp;ADDRESS(MATCH(VALUE(B124),'EE Champ'!C:C,0),2)))</f>
        <v>0</v>
      </c>
    </row>
    <row r="125" spans="1:12" ht="12.75" customHeight="1">
      <c r="A125" s="211"/>
      <c r="B125" s="119">
        <v>51</v>
      </c>
      <c r="C125" s="120" t="str">
        <f>VLOOKUP($B125,Startlist!$B:$H,2,FALSE)</f>
        <v>MV8</v>
      </c>
      <c r="D125" s="216" t="str">
        <f>VLOOKUP($B125,Startlist!$B:$H,3,FALSE)</f>
        <v>Janek Ojala</v>
      </c>
      <c r="E125" s="216" t="str">
        <f>VLOOKUP($B125,Startlist!$B:$H,4,FALSE)</f>
        <v>Rivo Hell</v>
      </c>
      <c r="F125" s="120" t="str">
        <f>VLOOKUP($B125,Startlist!$B:$H,5,FALSE)</f>
        <v>EST</v>
      </c>
      <c r="G125" s="216" t="str">
        <f>VLOOKUP($B125,Startlist!$B:$H,7,FALSE)</f>
        <v>Nissan Sunny</v>
      </c>
      <c r="H125" s="227">
        <f>IF(ISERROR(VLOOKUP(L125,'Champ Classes'!H:I,2,FALSE)),0,VLOOKUP(L125,'Champ Classes'!H:I,2,FALSE))</f>
        <v>0</v>
      </c>
      <c r="I125" s="222">
        <f>A122</f>
        <v>0</v>
      </c>
      <c r="J125" s="223">
        <v>4</v>
      </c>
      <c r="K125" s="226">
        <f>H122</f>
        <v>0</v>
      </c>
      <c r="L125" s="225">
        <f ca="1">IF(C125="MV1",INDIRECT("'EE Champ'!"&amp;ADDRESS(MATCH(VALUE(B125),'EE Champ'!C:C,0),1)),INDIRECT("'EE Champ'!"&amp;ADDRESS(MATCH(VALUE(B125),'EE Champ'!C:C,0),2)))</f>
        <v>0</v>
      </c>
    </row>
    <row r="126" spans="1:12" ht="12.75" customHeight="1">
      <c r="A126" s="211"/>
      <c r="B126" s="119"/>
      <c r="C126" s="120"/>
      <c r="D126" s="115"/>
      <c r="E126" s="115"/>
      <c r="F126" s="120"/>
      <c r="G126" s="216"/>
      <c r="H126" s="208"/>
      <c r="I126" s="222">
        <f>A122</f>
        <v>0</v>
      </c>
      <c r="J126" s="223">
        <v>20</v>
      </c>
      <c r="K126" s="226">
        <f>H122</f>
        <v>0</v>
      </c>
      <c r="L126" s="225"/>
    </row>
    <row r="127" spans="1:12" ht="12.75" customHeight="1">
      <c r="A127" s="217"/>
      <c r="B127" s="218" t="str">
        <f>VLOOKUP($B129,Startlist!$B:$H,6,FALSE)</f>
        <v>ALM MOTORSPORT</v>
      </c>
      <c r="C127" s="219"/>
      <c r="D127" s="220"/>
      <c r="E127" s="220"/>
      <c r="F127" s="219"/>
      <c r="G127" s="221"/>
      <c r="H127" s="241">
        <f>IF(ISERROR(LARGE(H129:H129,1)),0,LARGE(H129:H129,1))+IF(ISERROR(LARGE(H129:H129,2)),0,LARGE(H129:H129,2))+IF(ISERROR(LARGE(H129:H129,3)),0,LARGE(H129:H129,3))</f>
        <v>0</v>
      </c>
      <c r="I127" s="222">
        <f>A127</f>
        <v>0</v>
      </c>
      <c r="J127" s="223">
        <v>1</v>
      </c>
      <c r="K127" s="224">
        <f>H127</f>
        <v>0</v>
      </c>
      <c r="L127" s="225"/>
    </row>
    <row r="128" spans="1:12" ht="12.75" customHeight="1">
      <c r="A128" s="211"/>
      <c r="B128" s="119"/>
      <c r="C128" s="120"/>
      <c r="D128" s="115"/>
      <c r="E128" s="115"/>
      <c r="F128" s="120"/>
      <c r="G128" s="216"/>
      <c r="H128" s="208"/>
      <c r="I128" s="222">
        <f>A127</f>
        <v>0</v>
      </c>
      <c r="J128" s="223">
        <v>2</v>
      </c>
      <c r="K128" s="226">
        <f>H127</f>
        <v>0</v>
      </c>
      <c r="L128" s="225"/>
    </row>
    <row r="129" spans="1:12" ht="12.75" customHeight="1">
      <c r="A129" s="211"/>
      <c r="B129" s="119">
        <v>17</v>
      </c>
      <c r="C129" s="120" t="str">
        <f>VLOOKUP($B129,Startlist!$B:$H,2,FALSE)</f>
        <v>MV4</v>
      </c>
      <c r="D129" s="216" t="str">
        <f>VLOOKUP($B129,Startlist!$B:$H,3,FALSE)</f>
        <v>Karl-Markus Sei</v>
      </c>
      <c r="E129" s="216" t="str">
        <f>VLOOKUP($B129,Startlist!$B:$H,4,FALSE)</f>
        <v>Tanel Kasesalu</v>
      </c>
      <c r="F129" s="120" t="str">
        <f>VLOOKUP($B129,Startlist!$B:$H,5,FALSE)</f>
        <v>EST</v>
      </c>
      <c r="G129" s="216" t="str">
        <f>VLOOKUP($B129,Startlist!$B:$H,7,FALSE)</f>
        <v>Ford Fiesta Rally4</v>
      </c>
      <c r="H129" s="227">
        <f>IF(ISERROR(VLOOKUP(L129,'Champ Classes'!H:I,2,FALSE)),0,VLOOKUP(L129,'Champ Classes'!H:I,2,FALSE))</f>
        <v>0</v>
      </c>
      <c r="I129" s="222">
        <f>A127</f>
        <v>0</v>
      </c>
      <c r="J129" s="223">
        <v>3</v>
      </c>
      <c r="K129" s="226">
        <f>H127</f>
        <v>0</v>
      </c>
      <c r="L129" s="225">
        <f ca="1">IF(C129="MV1",INDIRECT("'EE Champ'!"&amp;ADDRESS(MATCH(VALUE(B129),'EE Champ'!C:C,0),1)),INDIRECT("'EE Champ'!"&amp;ADDRESS(MATCH(VALUE(B129),'EE Champ'!C:C,0),2)))</f>
        <v>0</v>
      </c>
    </row>
    <row r="130" spans="1:12" ht="12.75" customHeight="1">
      <c r="A130" s="211"/>
      <c r="B130" s="119"/>
      <c r="C130" s="120"/>
      <c r="D130" s="115"/>
      <c r="E130" s="115"/>
      <c r="F130" s="120"/>
      <c r="G130" s="216"/>
      <c r="H130" s="208"/>
      <c r="I130" s="222">
        <f>A127</f>
        <v>0</v>
      </c>
      <c r="J130" s="223">
        <v>20</v>
      </c>
      <c r="K130" s="226">
        <f>H127</f>
        <v>0</v>
      </c>
      <c r="L130" s="225"/>
    </row>
    <row r="131" spans="1:12" ht="12.75" customHeight="1">
      <c r="A131" s="217"/>
      <c r="B131" s="218" t="str">
        <f>VLOOKUP($B133,Startlist!$B:$H,6,FALSE)</f>
        <v>TIITS RACING TEAM</v>
      </c>
      <c r="C131" s="219"/>
      <c r="D131" s="220"/>
      <c r="E131" s="220"/>
      <c r="F131" s="219"/>
      <c r="G131" s="221"/>
      <c r="H131" s="241">
        <f>IF(ISERROR(LARGE(H133:H133,1)),0,LARGE(H133:H133,1))+IF(ISERROR(LARGE(H133:H133,2)),0,LARGE(H133:H133,2))+IF(ISERROR(LARGE(H133:H133,3)),0,LARGE(H133:H133,3))</f>
        <v>0</v>
      </c>
      <c r="I131" s="222">
        <f>A131</f>
        <v>0</v>
      </c>
      <c r="J131" s="223">
        <v>1</v>
      </c>
      <c r="K131" s="224">
        <f>H131</f>
        <v>0</v>
      </c>
      <c r="L131" s="225"/>
    </row>
    <row r="132" spans="1:12" ht="12.75" customHeight="1">
      <c r="A132" s="211"/>
      <c r="B132" s="119"/>
      <c r="C132" s="120"/>
      <c r="D132" s="115"/>
      <c r="E132" s="115"/>
      <c r="F132" s="120"/>
      <c r="G132" s="216"/>
      <c r="H132" s="208"/>
      <c r="I132" s="222">
        <f>A131</f>
        <v>0</v>
      </c>
      <c r="J132" s="223">
        <v>2</v>
      </c>
      <c r="K132" s="226">
        <f>H131</f>
        <v>0</v>
      </c>
      <c r="L132" s="225"/>
    </row>
    <row r="133" spans="1:12" ht="12.75" customHeight="1">
      <c r="A133" s="211"/>
      <c r="B133" s="119">
        <v>23</v>
      </c>
      <c r="C133" s="120" t="str">
        <f>VLOOKUP($B133,Startlist!$B:$H,2,FALSE)</f>
        <v>MV7</v>
      </c>
      <c r="D133" s="216" t="str">
        <f>VLOOKUP($B133,Startlist!$B:$H,3,FALSE)</f>
        <v>Mark-Egert Tiits</v>
      </c>
      <c r="E133" s="216" t="str">
        <f>VLOOKUP($B133,Startlist!$B:$H,4,FALSE)</f>
        <v>Aleks Lesk</v>
      </c>
      <c r="F133" s="120" t="str">
        <f>VLOOKUP($B133,Startlist!$B:$H,5,FALSE)</f>
        <v>EST</v>
      </c>
      <c r="G133" s="216" t="str">
        <f>VLOOKUP($B133,Startlist!$B:$H,7,FALSE)</f>
        <v>VW Golf 2</v>
      </c>
      <c r="H133" s="227">
        <f>IF(ISERROR(VLOOKUP(L133,'Champ Classes'!H:I,2,FALSE)),0,VLOOKUP(L133,'Champ Classes'!H:I,2,FALSE))</f>
        <v>0</v>
      </c>
      <c r="I133" s="222">
        <f>A131</f>
        <v>0</v>
      </c>
      <c r="J133" s="223">
        <v>3</v>
      </c>
      <c r="K133" s="226">
        <f>H131</f>
        <v>0</v>
      </c>
      <c r="L133" s="225">
        <f ca="1">IF(C133="MV1",INDIRECT("'EE Champ'!"&amp;ADDRESS(MATCH(VALUE(B133),'EE Champ'!C:C,0),1)),INDIRECT("'EE Champ'!"&amp;ADDRESS(MATCH(VALUE(B133),'EE Champ'!C:C,0),2)))</f>
        <v>0</v>
      </c>
    </row>
    <row r="134" spans="1:12" ht="12.75" customHeight="1">
      <c r="A134" s="211"/>
      <c r="B134" s="119"/>
      <c r="C134" s="120"/>
      <c r="D134" s="115"/>
      <c r="E134" s="115"/>
      <c r="F134" s="120"/>
      <c r="G134" s="216"/>
      <c r="H134" s="208"/>
      <c r="I134" s="222">
        <f>A131</f>
        <v>0</v>
      </c>
      <c r="J134" s="223">
        <v>20</v>
      </c>
      <c r="K134" s="226">
        <f>H131</f>
        <v>0</v>
      </c>
      <c r="L134" s="225"/>
    </row>
  </sheetData>
  <sheetProtection/>
  <mergeCells count="4">
    <mergeCell ref="A1:G1"/>
    <mergeCell ref="I1:J1"/>
    <mergeCell ref="A2:G2"/>
    <mergeCell ref="A3:G3"/>
  </mergeCells>
  <printOptions/>
  <pageMargins left="0" right="0" top="0.7480314960629921" bottom="0.7480314960629921" header="0" footer="0"/>
  <pageSetup horizontalDpi="600" verticalDpi="600" orientation="portrait" paperSize="9" r:id="rId1"/>
  <rowBreaks count="2" manualBreakCount="2">
    <brk id="56" max="7" man="1"/>
    <brk id="11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J1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2.421875" style="17" customWidth="1"/>
    <col min="2" max="2" width="2.281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0.00390625" style="0" customWidth="1"/>
    <col min="7" max="7" width="21.140625" style="0" customWidth="1"/>
    <col min="8" max="8" width="22.140625" style="0" customWidth="1"/>
    <col min="9" max="9" width="9.140625" style="39" customWidth="1"/>
    <col min="10" max="10" width="9.140625" style="1" customWidth="1"/>
  </cols>
  <sheetData>
    <row r="1" spans="1:9" ht="9" customHeight="1">
      <c r="A1" s="188"/>
      <c r="B1" s="188"/>
      <c r="C1" s="92"/>
      <c r="D1" s="30"/>
      <c r="E1" s="30"/>
      <c r="F1" s="162"/>
      <c r="G1" s="30"/>
      <c r="H1" s="30"/>
      <c r="I1" s="43"/>
    </row>
    <row r="2" spans="1:9" ht="15" customHeight="1">
      <c r="A2" s="273" t="str">
        <f>Startlist!A1</f>
        <v>GROSSI TOIDUKAUBAD VIRU RALLI 2021</v>
      </c>
      <c r="B2" s="273"/>
      <c r="C2" s="274"/>
      <c r="D2" s="274"/>
      <c r="E2" s="274"/>
      <c r="F2" s="274"/>
      <c r="G2" s="274"/>
      <c r="H2" s="274"/>
      <c r="I2" s="274"/>
    </row>
    <row r="3" spans="1:9" ht="15">
      <c r="A3" s="267" t="str">
        <f>Startlist!$A2</f>
        <v>18.september 2021</v>
      </c>
      <c r="B3" s="267"/>
      <c r="C3" s="267"/>
      <c r="D3" s="267"/>
      <c r="E3" s="267"/>
      <c r="F3" s="267"/>
      <c r="G3" s="267"/>
      <c r="H3" s="267"/>
      <c r="I3" s="267"/>
    </row>
    <row r="4" spans="1:9" ht="15">
      <c r="A4" s="267" t="str">
        <f>Startlist!$A3</f>
        <v>Rakvere</v>
      </c>
      <c r="B4" s="267"/>
      <c r="C4" s="267"/>
      <c r="D4" s="267"/>
      <c r="E4" s="267"/>
      <c r="F4" s="267"/>
      <c r="G4" s="267"/>
      <c r="H4" s="267"/>
      <c r="I4" s="267"/>
    </row>
    <row r="5" spans="1:9" ht="15" customHeight="1">
      <c r="A5" s="188"/>
      <c r="B5" s="188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89" t="s">
        <v>330</v>
      </c>
      <c r="D6" s="120"/>
      <c r="E6" s="115"/>
      <c r="F6" s="115"/>
      <c r="G6" s="115"/>
      <c r="H6" s="115"/>
      <c r="I6" s="119"/>
      <c r="J6" s="78"/>
    </row>
    <row r="7" spans="1:10" ht="12.75">
      <c r="A7" s="242"/>
      <c r="B7" s="243"/>
      <c r="C7" s="243" t="s">
        <v>82</v>
      </c>
      <c r="D7" s="94"/>
      <c r="E7" s="95" t="s">
        <v>70</v>
      </c>
      <c r="F7" s="94"/>
      <c r="G7" s="96" t="s">
        <v>79</v>
      </c>
      <c r="H7" s="93" t="s">
        <v>78</v>
      </c>
      <c r="I7" s="240" t="s">
        <v>72</v>
      </c>
      <c r="J7" s="78"/>
    </row>
    <row r="8" spans="1:10" ht="15" customHeight="1">
      <c r="A8" s="97"/>
      <c r="B8" s="231">
        <v>1</v>
      </c>
      <c r="C8" s="129">
        <v>19</v>
      </c>
      <c r="D8" s="98" t="str">
        <f>VLOOKUP(C8,Startlist!B:F,2,FALSE)</f>
        <v>MV4</v>
      </c>
      <c r="E8" s="99" t="str">
        <f>CONCATENATE(VLOOKUP(C8,Startlist!B:H,3,FALSE)," / ",VLOOKUP(C8,Startlist!B:H,4,FALSE))</f>
        <v>Kaspar Kasari / Rainis Raidma</v>
      </c>
      <c r="F8" s="100" t="str">
        <f>VLOOKUP(C8,Startlist!B:F,5,FALSE)</f>
        <v>EST</v>
      </c>
      <c r="G8" s="99" t="str">
        <f>VLOOKUP(C8,Startlist!B:H,7,FALSE)</f>
        <v>Ford Fiesta Rally4</v>
      </c>
      <c r="H8" s="99" t="str">
        <f>VLOOKUP(C8,Startlist!B:H,6,FALSE)</f>
        <v>OT RACING</v>
      </c>
      <c r="I8" s="239" t="str">
        <f>IF(VLOOKUP(C8,Results!B:M,12,FALSE)="","Retired",VLOOKUP(C8,Results!B:M,12,FALSE))</f>
        <v> 1:00.54,1</v>
      </c>
      <c r="J8" s="158"/>
    </row>
    <row r="9" spans="1:10" ht="15" customHeight="1">
      <c r="A9" s="97"/>
      <c r="B9" s="231">
        <f>B8+1</f>
        <v>2</v>
      </c>
      <c r="C9" s="129">
        <v>18</v>
      </c>
      <c r="D9" s="98" t="str">
        <f>VLOOKUP(C9,Startlist!B:F,2,FALSE)</f>
        <v>MV4</v>
      </c>
      <c r="E9" s="99" t="str">
        <f>CONCATENATE(VLOOKUP(C9,Startlist!B:H,3,FALSE)," / ",VLOOKUP(C9,Startlist!B:H,4,FALSE))</f>
        <v>Joosep Ralf Nōgene / Simo Koskinen</v>
      </c>
      <c r="F9" s="100" t="str">
        <f>VLOOKUP(C9,Startlist!B:F,5,FALSE)</f>
        <v>EST</v>
      </c>
      <c r="G9" s="99" t="str">
        <f>VLOOKUP(C9,Startlist!B:H,7,FALSE)</f>
        <v>Ford Fiesta Rally4</v>
      </c>
      <c r="H9" s="99" t="str">
        <f>VLOOKUP(C9,Startlist!B:H,6,FALSE)</f>
        <v>CKR ESTONIA</v>
      </c>
      <c r="I9" s="239" t="str">
        <f>IF(VLOOKUP(C9,Results!B:M,12,FALSE)="","Retired",VLOOKUP(C9,Results!B:M,12,FALSE))</f>
        <v> 1:01.45,4</v>
      </c>
      <c r="J9" s="158"/>
    </row>
    <row r="10" spans="1:10" ht="15" customHeight="1">
      <c r="A10" s="97"/>
      <c r="B10" s="231"/>
      <c r="C10" s="129">
        <v>17</v>
      </c>
      <c r="D10" s="98" t="str">
        <f>VLOOKUP(C10,Startlist!B:F,2,FALSE)</f>
        <v>MV4</v>
      </c>
      <c r="E10" s="99" t="str">
        <f>CONCATENATE(VLOOKUP(C10,Startlist!B:H,3,FALSE)," / ",VLOOKUP(C10,Startlist!B:H,4,FALSE))</f>
        <v>Karl-Markus Sei / Tanel Kasesalu</v>
      </c>
      <c r="F10" s="100" t="str">
        <f>VLOOKUP(C10,Startlist!B:F,5,FALSE)</f>
        <v>EST</v>
      </c>
      <c r="G10" s="99" t="str">
        <f>VLOOKUP(C10,Startlist!B:H,7,FALSE)</f>
        <v>Ford Fiesta Rally4</v>
      </c>
      <c r="H10" s="99" t="str">
        <f>VLOOKUP(C10,Startlist!B:H,6,FALSE)</f>
        <v>ALM MOTORSPORT</v>
      </c>
      <c r="I10" s="258" t="str">
        <f>IF(VLOOKUP(C10,Results!B:M,12,FALSE)="","Retired",VLOOKUP(C10,Results!B:M,12,FALSE))</f>
        <v>Retired</v>
      </c>
      <c r="J10" s="158"/>
    </row>
  </sheetData>
  <sheetProtection/>
  <autoFilter ref="D7:E1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S1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30" customWidth="1"/>
    <col min="2" max="2" width="4.28125" style="92" customWidth="1"/>
    <col min="3" max="3" width="23.421875" style="30" customWidth="1"/>
    <col min="4" max="11" width="6.7109375" style="92" customWidth="1"/>
    <col min="12" max="12" width="6.7109375" style="30" customWidth="1"/>
    <col min="13" max="13" width="14.00390625" style="30" customWidth="1"/>
    <col min="14" max="14" width="3.57421875" style="30" customWidth="1"/>
    <col min="15" max="15" width="10.28125" style="80" customWidth="1"/>
    <col min="16" max="16" width="10.28125" style="0" customWidth="1"/>
    <col min="17" max="17" width="11.00390625" style="0" bestFit="1" customWidth="1"/>
  </cols>
  <sheetData>
    <row r="1" spans="1:16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37"/>
      <c r="M1" s="37"/>
      <c r="O1" s="113"/>
      <c r="P1" s="109"/>
    </row>
    <row r="2" spans="1:16" ht="15">
      <c r="A2" s="263" t="str">
        <f>Startlist!A1</f>
        <v>GROSSI TOIDUKAUBAD VIRU RALLI 2021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O2" s="113"/>
      <c r="P2" s="109"/>
    </row>
    <row r="3" spans="1:16" ht="15">
      <c r="A3" s="263" t="str">
        <f>Startlist!$A2</f>
        <v>18.september 2021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O3" s="113"/>
      <c r="P3" s="109"/>
    </row>
    <row r="4" spans="1:16" ht="15">
      <c r="A4" s="263" t="str">
        <f>Startlist!$A3</f>
        <v>Rakvere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O4" s="113"/>
      <c r="P4" s="109"/>
    </row>
    <row r="5" spans="1:16" ht="13.5" customHeight="1">
      <c r="A5" s="117" t="s">
        <v>330</v>
      </c>
      <c r="B5" s="149"/>
      <c r="C5" s="29"/>
      <c r="D5" s="82"/>
      <c r="E5" s="82"/>
      <c r="F5" s="82"/>
      <c r="G5" s="82"/>
      <c r="H5" s="82"/>
      <c r="I5" s="82"/>
      <c r="J5" s="82"/>
      <c r="K5" s="82"/>
      <c r="L5" s="29"/>
      <c r="M5" s="116"/>
      <c r="O5" s="113"/>
      <c r="P5" s="109"/>
    </row>
    <row r="6" spans="1:16" ht="12.75">
      <c r="A6" s="24" t="s">
        <v>81</v>
      </c>
      <c r="B6" s="150" t="s">
        <v>82</v>
      </c>
      <c r="C6" s="20" t="s">
        <v>83</v>
      </c>
      <c r="D6" s="260" t="s">
        <v>106</v>
      </c>
      <c r="E6" s="261"/>
      <c r="F6" s="261"/>
      <c r="G6" s="261"/>
      <c r="H6" s="261"/>
      <c r="I6" s="261"/>
      <c r="J6" s="261"/>
      <c r="K6" s="262"/>
      <c r="L6" s="19" t="s">
        <v>91</v>
      </c>
      <c r="M6" s="19" t="s">
        <v>101</v>
      </c>
      <c r="O6" s="123"/>
      <c r="P6" s="123"/>
    </row>
    <row r="7" spans="1:16" ht="12.75">
      <c r="A7" s="23" t="s">
        <v>103</v>
      </c>
      <c r="B7" s="151"/>
      <c r="C7" s="21" t="s">
        <v>79</v>
      </c>
      <c r="D7" s="83" t="s">
        <v>84</v>
      </c>
      <c r="E7" s="84" t="s">
        <v>85</v>
      </c>
      <c r="F7" s="84" t="s">
        <v>86</v>
      </c>
      <c r="G7" s="84" t="s">
        <v>87</v>
      </c>
      <c r="H7" s="84" t="s">
        <v>88</v>
      </c>
      <c r="I7" s="84" t="s">
        <v>89</v>
      </c>
      <c r="J7" s="84" t="s">
        <v>128</v>
      </c>
      <c r="K7" s="85">
        <v>8</v>
      </c>
      <c r="L7" s="22"/>
      <c r="M7" s="23" t="s">
        <v>102</v>
      </c>
      <c r="O7" s="113"/>
      <c r="P7" s="109"/>
    </row>
    <row r="8" spans="1:19" ht="12.75">
      <c r="A8" s="45" t="s">
        <v>547</v>
      </c>
      <c r="B8" s="51">
        <v>19</v>
      </c>
      <c r="C8" s="46" t="s">
        <v>474</v>
      </c>
      <c r="D8" s="86" t="s">
        <v>548</v>
      </c>
      <c r="E8" s="87" t="s">
        <v>549</v>
      </c>
      <c r="F8" s="87" t="s">
        <v>550</v>
      </c>
      <c r="G8" s="87" t="s">
        <v>551</v>
      </c>
      <c r="H8" s="87" t="s">
        <v>990</v>
      </c>
      <c r="I8" s="87" t="s">
        <v>991</v>
      </c>
      <c r="J8" s="87" t="s">
        <v>1226</v>
      </c>
      <c r="K8" s="88" t="s">
        <v>1227</v>
      </c>
      <c r="L8" s="40"/>
      <c r="M8" s="41" t="s">
        <v>1228</v>
      </c>
      <c r="N8" s="34"/>
      <c r="O8" s="123"/>
      <c r="P8" s="123"/>
      <c r="S8" s="122"/>
    </row>
    <row r="9" spans="1:16" ht="12.75">
      <c r="A9" s="42" t="s">
        <v>143</v>
      </c>
      <c r="B9" s="47"/>
      <c r="C9" s="48" t="s">
        <v>144</v>
      </c>
      <c r="D9" s="89" t="s">
        <v>575</v>
      </c>
      <c r="E9" s="90" t="s">
        <v>591</v>
      </c>
      <c r="F9" s="90" t="s">
        <v>561</v>
      </c>
      <c r="G9" s="90" t="s">
        <v>576</v>
      </c>
      <c r="H9" s="90" t="s">
        <v>553</v>
      </c>
      <c r="I9" s="90" t="s">
        <v>1013</v>
      </c>
      <c r="J9" s="90" t="s">
        <v>996</v>
      </c>
      <c r="K9" s="91" t="s">
        <v>553</v>
      </c>
      <c r="L9" s="49"/>
      <c r="M9" s="50" t="s">
        <v>1229</v>
      </c>
      <c r="N9" s="34"/>
      <c r="O9"/>
      <c r="P9" s="122"/>
    </row>
    <row r="10" spans="1:16" ht="12.75">
      <c r="A10" s="45" t="s">
        <v>621</v>
      </c>
      <c r="B10" s="51">
        <v>18</v>
      </c>
      <c r="C10" s="46" t="s">
        <v>473</v>
      </c>
      <c r="D10" s="86" t="s">
        <v>563</v>
      </c>
      <c r="E10" s="87" t="s">
        <v>577</v>
      </c>
      <c r="F10" s="87" t="s">
        <v>578</v>
      </c>
      <c r="G10" s="87" t="s">
        <v>579</v>
      </c>
      <c r="H10" s="87" t="s">
        <v>995</v>
      </c>
      <c r="I10" s="87" t="s">
        <v>599</v>
      </c>
      <c r="J10" s="87" t="s">
        <v>1234</v>
      </c>
      <c r="K10" s="88" t="s">
        <v>1235</v>
      </c>
      <c r="L10" s="40"/>
      <c r="M10" s="41" t="s">
        <v>1236</v>
      </c>
      <c r="N10" s="34"/>
      <c r="O10" s="122"/>
      <c r="P10" s="122"/>
    </row>
    <row r="11" spans="1:15" ht="12.75">
      <c r="A11" s="42" t="s">
        <v>143</v>
      </c>
      <c r="B11" s="47"/>
      <c r="C11" s="48" t="s">
        <v>144</v>
      </c>
      <c r="D11" s="89" t="s">
        <v>636</v>
      </c>
      <c r="E11" s="90" t="s">
        <v>658</v>
      </c>
      <c r="F11" s="90" t="s">
        <v>649</v>
      </c>
      <c r="G11" s="90" t="s">
        <v>638</v>
      </c>
      <c r="H11" s="90" t="s">
        <v>1025</v>
      </c>
      <c r="I11" s="90" t="s">
        <v>559</v>
      </c>
      <c r="J11" s="90" t="s">
        <v>570</v>
      </c>
      <c r="K11" s="91" t="s">
        <v>994</v>
      </c>
      <c r="L11" s="49"/>
      <c r="M11" s="50" t="s">
        <v>1237</v>
      </c>
      <c r="N11" s="34"/>
      <c r="O11"/>
    </row>
    <row r="12" spans="1:15" ht="12.75">
      <c r="A12" s="45"/>
      <c r="B12" s="51">
        <v>17</v>
      </c>
      <c r="C12" s="46" t="s">
        <v>472</v>
      </c>
      <c r="D12" s="86" t="s">
        <v>563</v>
      </c>
      <c r="E12" s="87" t="s">
        <v>564</v>
      </c>
      <c r="F12" s="87" t="s">
        <v>557</v>
      </c>
      <c r="G12" s="87" t="s">
        <v>551</v>
      </c>
      <c r="H12" s="87"/>
      <c r="I12" s="87"/>
      <c r="J12" s="87"/>
      <c r="K12" s="88"/>
      <c r="L12" s="192" t="s">
        <v>470</v>
      </c>
      <c r="M12" s="193"/>
      <c r="N12" s="34"/>
      <c r="O12" s="121"/>
    </row>
    <row r="13" spans="1:17" ht="12.75">
      <c r="A13" s="42" t="s">
        <v>143</v>
      </c>
      <c r="B13" s="47"/>
      <c r="C13" s="48" t="s">
        <v>144</v>
      </c>
      <c r="D13" s="89" t="s">
        <v>636</v>
      </c>
      <c r="E13" s="90" t="s">
        <v>560</v>
      </c>
      <c r="F13" s="90" t="s">
        <v>637</v>
      </c>
      <c r="G13" s="90" t="s">
        <v>576</v>
      </c>
      <c r="H13" s="90"/>
      <c r="I13" s="90"/>
      <c r="J13" s="90"/>
      <c r="K13" s="91"/>
      <c r="L13" s="194"/>
      <c r="M13" s="195"/>
      <c r="N13" s="34"/>
      <c r="O13" s="121"/>
      <c r="Q13" s="118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I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199" customWidth="1"/>
    <col min="2" max="2" width="11.00390625" style="199" customWidth="1"/>
    <col min="3" max="3" width="11.28125" style="199" customWidth="1"/>
    <col min="4" max="4" width="27.00390625" style="199" customWidth="1"/>
    <col min="5" max="7" width="9.140625" style="199" customWidth="1"/>
    <col min="8" max="8" width="10.57421875" style="199" customWidth="1"/>
    <col min="9" max="9" width="15.7109375" style="199" bestFit="1" customWidth="1"/>
    <col min="10" max="16384" width="9.140625" style="199" customWidth="1"/>
  </cols>
  <sheetData>
    <row r="1" spans="1:9" ht="15">
      <c r="A1" s="198" t="s">
        <v>254</v>
      </c>
      <c r="B1" s="198" t="s">
        <v>255</v>
      </c>
      <c r="C1" s="198" t="s">
        <v>256</v>
      </c>
      <c r="D1" s="198" t="s">
        <v>257</v>
      </c>
      <c r="H1" s="198" t="s">
        <v>260</v>
      </c>
      <c r="I1" s="198" t="s">
        <v>259</v>
      </c>
    </row>
    <row r="2" spans="1:9" ht="15">
      <c r="A2" s="200">
        <v>1</v>
      </c>
      <c r="B2" s="201" t="s">
        <v>261</v>
      </c>
      <c r="C2" s="200" t="s">
        <v>132</v>
      </c>
      <c r="D2" s="202" t="s">
        <v>68</v>
      </c>
      <c r="E2" s="199">
        <f>IF(VLOOKUP(A2,Startlist!B:C,2,FALSE)=C2,"","ERINEV")</f>
      </c>
      <c r="F2" s="199">
        <f aca="true" t="shared" si="0" ref="F2:F32">IF(RIGHT(B2,1)&lt;&gt;RIGHT(C2,1),"erinev","")</f>
      </c>
      <c r="H2" s="204">
        <v>1</v>
      </c>
      <c r="I2" s="204">
        <v>30</v>
      </c>
    </row>
    <row r="3" spans="1:9" ht="15">
      <c r="A3" s="200">
        <v>2</v>
      </c>
      <c r="B3" s="201" t="s">
        <v>262</v>
      </c>
      <c r="C3" s="200" t="s">
        <v>133</v>
      </c>
      <c r="D3" s="202" t="s">
        <v>276</v>
      </c>
      <c r="E3" s="199">
        <f>IF(VLOOKUP(A3,Startlist!B:C,2,FALSE)=C3,"","ERINEV")</f>
      </c>
      <c r="F3" s="199">
        <f t="shared" si="0"/>
      </c>
      <c r="H3" s="204">
        <v>2</v>
      </c>
      <c r="I3" s="204">
        <v>24</v>
      </c>
    </row>
    <row r="4" spans="1:9" ht="15">
      <c r="A4" s="200">
        <v>3</v>
      </c>
      <c r="B4" s="201" t="s">
        <v>262</v>
      </c>
      <c r="C4" s="200" t="s">
        <v>133</v>
      </c>
      <c r="D4" s="202" t="s">
        <v>113</v>
      </c>
      <c r="E4" s="199">
        <f>IF(VLOOKUP(A4,Startlist!B:C,2,FALSE)=C4,"","ERINEV")</f>
      </c>
      <c r="F4" s="199">
        <f t="shared" si="0"/>
      </c>
      <c r="H4" s="204">
        <v>3</v>
      </c>
      <c r="I4" s="204">
        <v>21</v>
      </c>
    </row>
    <row r="5" spans="1:9" ht="15">
      <c r="A5" s="200">
        <v>4</v>
      </c>
      <c r="B5" s="201" t="s">
        <v>262</v>
      </c>
      <c r="C5" s="200" t="s">
        <v>133</v>
      </c>
      <c r="D5" s="202" t="s">
        <v>6</v>
      </c>
      <c r="E5" s="199">
        <f>IF(VLOOKUP(A5,Startlist!B:C,2,FALSE)=C5,"","ERINEV")</f>
      </c>
      <c r="F5" s="199">
        <f t="shared" si="0"/>
      </c>
      <c r="H5" s="204">
        <v>4</v>
      </c>
      <c r="I5" s="204">
        <v>19</v>
      </c>
    </row>
    <row r="6" spans="1:9" ht="15">
      <c r="A6" s="200">
        <v>5</v>
      </c>
      <c r="B6" s="201" t="s">
        <v>262</v>
      </c>
      <c r="C6" s="200" t="s">
        <v>133</v>
      </c>
      <c r="D6" s="202" t="s">
        <v>137</v>
      </c>
      <c r="E6" s="199">
        <f>IF(VLOOKUP(A6,Startlist!B:C,2,FALSE)=C6,"","ERINEV")</f>
      </c>
      <c r="F6" s="199">
        <f t="shared" si="0"/>
      </c>
      <c r="H6" s="204">
        <v>5</v>
      </c>
      <c r="I6" s="204">
        <v>17</v>
      </c>
    </row>
    <row r="7" spans="1:9" ht="15">
      <c r="A7" s="200">
        <v>7</v>
      </c>
      <c r="B7" s="201" t="s">
        <v>264</v>
      </c>
      <c r="C7" s="200" t="s">
        <v>152</v>
      </c>
      <c r="D7" s="202" t="s">
        <v>337</v>
      </c>
      <c r="E7" s="199">
        <f>IF(VLOOKUP(A7,Startlist!B:C,2,FALSE)=C7,"","ERINEV")</f>
      </c>
      <c r="F7" s="199">
        <f t="shared" si="0"/>
      </c>
      <c r="H7" s="204">
        <v>6</v>
      </c>
      <c r="I7" s="204">
        <v>15</v>
      </c>
    </row>
    <row r="8" spans="1:9" ht="15">
      <c r="A8" s="200">
        <v>8</v>
      </c>
      <c r="B8" s="201" t="s">
        <v>264</v>
      </c>
      <c r="C8" s="200" t="s">
        <v>152</v>
      </c>
      <c r="D8" s="202" t="s">
        <v>153</v>
      </c>
      <c r="E8" s="199">
        <f>IF(VLOOKUP(A8,Startlist!B:C,2,FALSE)=C8,"","ERINEV")</f>
      </c>
      <c r="F8" s="199">
        <f t="shared" si="0"/>
      </c>
      <c r="H8" s="204">
        <v>7</v>
      </c>
      <c r="I8" s="204">
        <v>13</v>
      </c>
    </row>
    <row r="9" spans="1:9" ht="15">
      <c r="A9" s="200">
        <v>9</v>
      </c>
      <c r="B9" s="201" t="s">
        <v>264</v>
      </c>
      <c r="C9" s="200" t="s">
        <v>152</v>
      </c>
      <c r="D9" s="202" t="s">
        <v>339</v>
      </c>
      <c r="E9" s="199">
        <f>IF(VLOOKUP(A9,Startlist!B:C,2,FALSE)=C9,"","ERINEV")</f>
      </c>
      <c r="F9" s="199">
        <f t="shared" si="0"/>
      </c>
      <c r="H9" s="204">
        <v>8</v>
      </c>
      <c r="I9" s="204">
        <v>11</v>
      </c>
    </row>
    <row r="10" spans="1:9" ht="15">
      <c r="A10" s="200">
        <v>10</v>
      </c>
      <c r="B10" s="201" t="s">
        <v>264</v>
      </c>
      <c r="C10" s="200" t="s">
        <v>152</v>
      </c>
      <c r="D10" s="202" t="s">
        <v>167</v>
      </c>
      <c r="E10" s="199">
        <f>IF(VLOOKUP(A10,Startlist!B:C,2,FALSE)=C10,"","ERINEV")</f>
      </c>
      <c r="F10" s="199">
        <f t="shared" si="0"/>
      </c>
      <c r="H10" s="204">
        <v>9</v>
      </c>
      <c r="I10" s="204">
        <v>9</v>
      </c>
    </row>
    <row r="11" spans="1:9" ht="15">
      <c r="A11" s="200">
        <v>11</v>
      </c>
      <c r="B11" s="201" t="s">
        <v>264</v>
      </c>
      <c r="C11" s="200" t="s">
        <v>152</v>
      </c>
      <c r="D11" s="202" t="s">
        <v>169</v>
      </c>
      <c r="E11" s="199">
        <f>IF(VLOOKUP(A11,Startlist!B:C,2,FALSE)=C11,"","ERINEV")</f>
      </c>
      <c r="F11" s="199">
        <f t="shared" si="0"/>
      </c>
      <c r="H11" s="204">
        <v>10</v>
      </c>
      <c r="I11" s="204">
        <v>7</v>
      </c>
    </row>
    <row r="12" spans="1:9" ht="15">
      <c r="A12" s="200">
        <v>12</v>
      </c>
      <c r="B12" s="201" t="s">
        <v>264</v>
      </c>
      <c r="C12" s="200" t="s">
        <v>152</v>
      </c>
      <c r="D12" s="202" t="s">
        <v>16</v>
      </c>
      <c r="E12" s="199">
        <f>IF(VLOOKUP(A12,Startlist!B:C,2,FALSE)=C12,"","ERINEV")</f>
      </c>
      <c r="F12" s="199">
        <f t="shared" si="0"/>
      </c>
      <c r="H12" s="204">
        <v>11</v>
      </c>
      <c r="I12" s="204">
        <v>5</v>
      </c>
    </row>
    <row r="13" spans="1:9" ht="15">
      <c r="A13" s="200">
        <v>14</v>
      </c>
      <c r="B13" s="201" t="s">
        <v>263</v>
      </c>
      <c r="C13" s="200" t="s">
        <v>143</v>
      </c>
      <c r="D13" s="202" t="s">
        <v>219</v>
      </c>
      <c r="E13" s="199">
        <f>IF(VLOOKUP(A13,Startlist!B:C,2,FALSE)=C13,"","ERINEV")</f>
      </c>
      <c r="F13" s="199">
        <f t="shared" si="0"/>
      </c>
      <c r="H13" s="204">
        <v>12</v>
      </c>
      <c r="I13" s="204">
        <v>4</v>
      </c>
    </row>
    <row r="14" spans="1:9" ht="15">
      <c r="A14" s="200">
        <v>15</v>
      </c>
      <c r="B14" s="201" t="s">
        <v>263</v>
      </c>
      <c r="C14" s="200" t="s">
        <v>143</v>
      </c>
      <c r="D14" s="202" t="s">
        <v>344</v>
      </c>
      <c r="E14" s="199">
        <f>IF(VLOOKUP(A14,Startlist!B:C,2,FALSE)=C14,"","ERINEV")</f>
      </c>
      <c r="F14" s="199">
        <f t="shared" si="0"/>
      </c>
      <c r="H14" s="204">
        <v>13</v>
      </c>
      <c r="I14" s="204">
        <v>3</v>
      </c>
    </row>
    <row r="15" spans="1:9" ht="15">
      <c r="A15" s="200">
        <v>16</v>
      </c>
      <c r="B15" s="201" t="s">
        <v>263</v>
      </c>
      <c r="C15" s="200" t="s">
        <v>143</v>
      </c>
      <c r="D15" s="202" t="s">
        <v>21</v>
      </c>
      <c r="E15" s="199">
        <f>IF(VLOOKUP(A15,Startlist!B:C,2,FALSE)=C15,"","ERINEV")</f>
      </c>
      <c r="F15" s="199">
        <f t="shared" si="0"/>
      </c>
      <c r="H15" s="204">
        <v>14</v>
      </c>
      <c r="I15" s="204">
        <v>2</v>
      </c>
    </row>
    <row r="16" spans="1:9" ht="15">
      <c r="A16" s="200">
        <v>17</v>
      </c>
      <c r="B16" s="201" t="s">
        <v>263</v>
      </c>
      <c r="C16" s="200" t="s">
        <v>143</v>
      </c>
      <c r="D16" s="202" t="s">
        <v>146</v>
      </c>
      <c r="E16" s="199">
        <f>IF(VLOOKUP(A16,Startlist!B:C,2,FALSE)=C16,"","ERINEV")</f>
      </c>
      <c r="F16" s="199">
        <f t="shared" si="0"/>
      </c>
      <c r="H16" s="204">
        <v>15</v>
      </c>
      <c r="I16" s="204">
        <v>1</v>
      </c>
    </row>
    <row r="17" spans="1:6" ht="15">
      <c r="A17" s="200">
        <v>18</v>
      </c>
      <c r="B17" s="201" t="s">
        <v>263</v>
      </c>
      <c r="C17" s="200" t="s">
        <v>143</v>
      </c>
      <c r="D17" s="202" t="s">
        <v>399</v>
      </c>
      <c r="E17" s="199">
        <f>IF(VLOOKUP(A17,Startlist!B:C,2,FALSE)=C17,"","ERINEV")</f>
      </c>
      <c r="F17" s="199">
        <f t="shared" si="0"/>
      </c>
    </row>
    <row r="18" spans="1:6" ht="15">
      <c r="A18" s="200">
        <v>19</v>
      </c>
      <c r="B18" s="201" t="s">
        <v>263</v>
      </c>
      <c r="C18" s="200" t="s">
        <v>143</v>
      </c>
      <c r="D18" s="202" t="s">
        <v>109</v>
      </c>
      <c r="E18" s="199">
        <f>IF(VLOOKUP(A18,Startlist!B:C,2,FALSE)=C18,"","ERINEV")</f>
      </c>
      <c r="F18" s="199">
        <f t="shared" si="0"/>
      </c>
    </row>
    <row r="19" spans="1:6" ht="15">
      <c r="A19" s="200">
        <v>20</v>
      </c>
      <c r="B19" s="201" t="s">
        <v>267</v>
      </c>
      <c r="C19" s="200" t="s">
        <v>207</v>
      </c>
      <c r="D19" s="202" t="s">
        <v>246</v>
      </c>
      <c r="E19" s="199">
        <f>IF(VLOOKUP(A19,Startlist!B:C,2,FALSE)=C19,"","ERINEV")</f>
      </c>
      <c r="F19" s="199">
        <f t="shared" si="0"/>
      </c>
    </row>
    <row r="20" spans="1:6" ht="15">
      <c r="A20" s="200">
        <v>21</v>
      </c>
      <c r="B20" s="201" t="s">
        <v>266</v>
      </c>
      <c r="C20" s="200" t="s">
        <v>205</v>
      </c>
      <c r="D20" s="202" t="s">
        <v>212</v>
      </c>
      <c r="E20" s="199">
        <f>IF(VLOOKUP(A20,Startlist!B:C,2,FALSE)=C20,"","ERINEV")</f>
      </c>
      <c r="F20" s="199">
        <f t="shared" si="0"/>
      </c>
    </row>
    <row r="21" spans="1:6" ht="15">
      <c r="A21" s="200">
        <v>22</v>
      </c>
      <c r="B21" s="201" t="s">
        <v>266</v>
      </c>
      <c r="C21" s="200" t="s">
        <v>205</v>
      </c>
      <c r="D21" s="202" t="s">
        <v>250</v>
      </c>
      <c r="E21" s="199">
        <f>IF(VLOOKUP(A21,Startlist!B:C,2,FALSE)=C21,"","ERINEV")</f>
      </c>
      <c r="F21" s="199">
        <f t="shared" si="0"/>
      </c>
    </row>
    <row r="22" spans="1:6" ht="15">
      <c r="A22" s="200">
        <v>23</v>
      </c>
      <c r="B22" s="201" t="s">
        <v>266</v>
      </c>
      <c r="C22" s="200" t="s">
        <v>205</v>
      </c>
      <c r="D22" s="202" t="s">
        <v>300</v>
      </c>
      <c r="E22" s="199">
        <f>IF(VLOOKUP(A22,Startlist!B:C,2,FALSE)=C22,"","ERINEV")</f>
      </c>
      <c r="F22" s="199">
        <f t="shared" si="0"/>
      </c>
    </row>
    <row r="23" spans="1:6" ht="15">
      <c r="A23" s="200">
        <v>24</v>
      </c>
      <c r="B23" s="201" t="s">
        <v>267</v>
      </c>
      <c r="C23" s="200" t="s">
        <v>207</v>
      </c>
      <c r="D23" s="202" t="s">
        <v>208</v>
      </c>
      <c r="E23" s="199">
        <f>IF(VLOOKUP(A23,Startlist!B:C,2,FALSE)=C23,"","ERINEV")</f>
      </c>
      <c r="F23" s="199">
        <f t="shared" si="0"/>
      </c>
    </row>
    <row r="24" spans="1:6" ht="15">
      <c r="A24" s="200">
        <v>25</v>
      </c>
      <c r="B24" s="201" t="s">
        <v>266</v>
      </c>
      <c r="C24" s="200" t="s">
        <v>205</v>
      </c>
      <c r="D24" s="202" t="s">
        <v>228</v>
      </c>
      <c r="E24" s="199">
        <f>IF(VLOOKUP(A24,Startlist!B:C,2,FALSE)=C24,"","ERINEV")</f>
      </c>
      <c r="F24" s="199">
        <f t="shared" si="0"/>
      </c>
    </row>
    <row r="25" spans="1:6" ht="15">
      <c r="A25" s="200">
        <v>26</v>
      </c>
      <c r="B25" s="201" t="s">
        <v>267</v>
      </c>
      <c r="C25" s="200" t="s">
        <v>207</v>
      </c>
      <c r="D25" s="202" t="s">
        <v>29</v>
      </c>
      <c r="E25" s="199">
        <f>IF(VLOOKUP(A25,Startlist!B:C,2,FALSE)=C25,"","ERINEV")</f>
      </c>
      <c r="F25" s="199">
        <f t="shared" si="0"/>
      </c>
    </row>
    <row r="26" spans="1:6" ht="15">
      <c r="A26" s="200">
        <v>27</v>
      </c>
      <c r="B26" s="201" t="s">
        <v>265</v>
      </c>
      <c r="C26" s="200" t="s">
        <v>172</v>
      </c>
      <c r="D26" s="202" t="s">
        <v>196</v>
      </c>
      <c r="E26" s="199">
        <f>IF(VLOOKUP(A26,Startlist!B:C,2,FALSE)=C26,"","ERINEV")</f>
      </c>
      <c r="F26" s="199">
        <f t="shared" si="0"/>
      </c>
    </row>
    <row r="27" spans="1:6" ht="15">
      <c r="A27" s="200">
        <v>28</v>
      </c>
      <c r="B27" s="201" t="s">
        <v>265</v>
      </c>
      <c r="C27" s="200" t="s">
        <v>172</v>
      </c>
      <c r="D27" s="202" t="s">
        <v>184</v>
      </c>
      <c r="E27" s="199">
        <f>IF(VLOOKUP(A27,Startlist!B:C,2,FALSE)=C27,"","ERINEV")</f>
      </c>
      <c r="F27" s="199">
        <f t="shared" si="0"/>
      </c>
    </row>
    <row r="28" spans="1:6" ht="15">
      <c r="A28" s="200">
        <v>29</v>
      </c>
      <c r="B28" s="201" t="s">
        <v>265</v>
      </c>
      <c r="C28" s="200" t="s">
        <v>172</v>
      </c>
      <c r="D28" s="202" t="s">
        <v>176</v>
      </c>
      <c r="E28" s="199">
        <f>IF(VLOOKUP(A28,Startlist!B:C,2,FALSE)=C28,"","ERINEV")</f>
      </c>
      <c r="F28" s="199">
        <f t="shared" si="0"/>
      </c>
    </row>
    <row r="29" spans="1:6" ht="15">
      <c r="A29" s="200">
        <v>30</v>
      </c>
      <c r="B29" s="201" t="s">
        <v>264</v>
      </c>
      <c r="C29" s="200" t="s">
        <v>152</v>
      </c>
      <c r="D29" s="202" t="s">
        <v>31</v>
      </c>
      <c r="E29" s="199">
        <f>IF(VLOOKUP(A29,Startlist!B:C,2,FALSE)=C29,"","ERINEV")</f>
      </c>
      <c r="F29" s="199">
        <f t="shared" si="0"/>
      </c>
    </row>
    <row r="30" spans="1:6" ht="15">
      <c r="A30" s="203">
        <v>31</v>
      </c>
      <c r="B30" s="201" t="s">
        <v>264</v>
      </c>
      <c r="C30" s="200" t="s">
        <v>152</v>
      </c>
      <c r="D30" s="202" t="s">
        <v>192</v>
      </c>
      <c r="E30" s="199">
        <f>IF(VLOOKUP(A30,Startlist!B:C,2,FALSE)=C30,"","ERINEV")</f>
      </c>
      <c r="F30" s="199">
        <f t="shared" si="0"/>
      </c>
    </row>
    <row r="31" spans="1:6" ht="15">
      <c r="A31" s="200">
        <v>32</v>
      </c>
      <c r="B31" s="201" t="s">
        <v>264</v>
      </c>
      <c r="C31" s="200" t="s">
        <v>152</v>
      </c>
      <c r="D31" s="202" t="s">
        <v>294</v>
      </c>
      <c r="E31" s="199">
        <f>IF(VLOOKUP(A31,Startlist!B:C,2,FALSE)=C31,"","ERINEV")</f>
      </c>
      <c r="F31" s="199">
        <f t="shared" si="0"/>
      </c>
    </row>
    <row r="32" spans="1:6" ht="15">
      <c r="A32" s="200">
        <v>33</v>
      </c>
      <c r="B32" s="201" t="s">
        <v>265</v>
      </c>
      <c r="C32" s="200" t="s">
        <v>172</v>
      </c>
      <c r="D32" s="202" t="s">
        <v>180</v>
      </c>
      <c r="E32" s="199">
        <f>IF(VLOOKUP(A32,Startlist!B:C,2,FALSE)=C32,"","ERINEV")</f>
      </c>
      <c r="F32" s="199">
        <f t="shared" si="0"/>
      </c>
    </row>
    <row r="33" spans="1:6" ht="15">
      <c r="A33" s="200">
        <v>34</v>
      </c>
      <c r="B33" s="201" t="s">
        <v>266</v>
      </c>
      <c r="C33" s="200" t="s">
        <v>205</v>
      </c>
      <c r="D33" s="202" t="s">
        <v>280</v>
      </c>
      <c r="E33" s="199">
        <f>IF(VLOOKUP(A33,Startlist!B:C,2,FALSE)=C33,"","ERINEV")</f>
      </c>
      <c r="F33" s="199">
        <f aca="true" t="shared" si="1" ref="F33:F66">IF(RIGHT(B33,1)&lt;&gt;RIGHT(C33,1),"erinev","")</f>
      </c>
    </row>
    <row r="34" spans="1:6" ht="15">
      <c r="A34" s="200">
        <v>35</v>
      </c>
      <c r="B34" s="201" t="s">
        <v>265</v>
      </c>
      <c r="C34" s="200" t="s">
        <v>172</v>
      </c>
      <c r="D34" s="202" t="s">
        <v>291</v>
      </c>
      <c r="E34" s="199">
        <f>IF(VLOOKUP(A34,Startlist!B:C,2,FALSE)=C34,"","ERINEV")</f>
      </c>
      <c r="F34" s="199">
        <f t="shared" si="1"/>
      </c>
    </row>
    <row r="35" spans="1:6" ht="15">
      <c r="A35" s="200">
        <v>36</v>
      </c>
      <c r="B35" s="201" t="s">
        <v>265</v>
      </c>
      <c r="C35" s="200" t="s">
        <v>172</v>
      </c>
      <c r="D35" s="202" t="s">
        <v>283</v>
      </c>
      <c r="E35" s="199">
        <f>IF(VLOOKUP(A35,Startlist!B:C,2,FALSE)=C35,"","ERINEV")</f>
      </c>
      <c r="F35" s="199">
        <f t="shared" si="1"/>
      </c>
    </row>
    <row r="36" spans="1:6" ht="15">
      <c r="A36" s="200">
        <v>37</v>
      </c>
      <c r="B36" s="201" t="s">
        <v>267</v>
      </c>
      <c r="C36" s="200" t="s">
        <v>207</v>
      </c>
      <c r="D36" s="202" t="s">
        <v>287</v>
      </c>
      <c r="E36" s="199">
        <f>IF(VLOOKUP(A36,Startlist!B:C,2,FALSE)=C36,"","ERINEV")</f>
      </c>
      <c r="F36" s="199">
        <f t="shared" si="1"/>
      </c>
    </row>
    <row r="37" spans="1:6" ht="15">
      <c r="A37" s="200">
        <v>38</v>
      </c>
      <c r="B37" s="201" t="s">
        <v>261</v>
      </c>
      <c r="C37" s="200" t="s">
        <v>132</v>
      </c>
      <c r="D37" s="202" t="s">
        <v>355</v>
      </c>
      <c r="E37" s="199">
        <f>IF(VLOOKUP(A37,Startlist!B:C,2,FALSE)=C37,"","ERINEV")</f>
      </c>
      <c r="F37" s="199">
        <f t="shared" si="1"/>
      </c>
    </row>
    <row r="38" spans="1:6" ht="15">
      <c r="A38" s="200">
        <v>39</v>
      </c>
      <c r="B38" s="201" t="s">
        <v>264</v>
      </c>
      <c r="C38" s="200" t="s">
        <v>152</v>
      </c>
      <c r="D38" s="202" t="s">
        <v>36</v>
      </c>
      <c r="E38" s="199">
        <f>IF(VLOOKUP(A38,Startlist!B:C,2,FALSE)=C38,"","ERINEV")</f>
      </c>
      <c r="F38" s="199">
        <f t="shared" si="1"/>
      </c>
    </row>
    <row r="39" spans="1:6" ht="15">
      <c r="A39" s="200">
        <v>40</v>
      </c>
      <c r="B39" s="201" t="s">
        <v>264</v>
      </c>
      <c r="C39" s="200" t="s">
        <v>152</v>
      </c>
      <c r="D39" s="202" t="s">
        <v>37</v>
      </c>
      <c r="E39" s="199">
        <f>IF(VLOOKUP(A39,Startlist!B:C,2,FALSE)=C39,"","ERINEV")</f>
      </c>
      <c r="F39" s="199">
        <f t="shared" si="1"/>
      </c>
    </row>
    <row r="40" spans="1:6" ht="15">
      <c r="A40" s="200">
        <v>41</v>
      </c>
      <c r="B40" s="201" t="s">
        <v>267</v>
      </c>
      <c r="C40" s="200" t="s">
        <v>207</v>
      </c>
      <c r="D40" s="202" t="s">
        <v>307</v>
      </c>
      <c r="E40" s="199">
        <f>IF(VLOOKUP(A40,Startlist!B:C,2,FALSE)=C40,"","ERINEV")</f>
      </c>
      <c r="F40" s="199">
        <f t="shared" si="1"/>
      </c>
    </row>
    <row r="41" spans="1:6" ht="15">
      <c r="A41" s="200">
        <v>42</v>
      </c>
      <c r="B41" s="201" t="s">
        <v>266</v>
      </c>
      <c r="C41" s="200" t="s">
        <v>205</v>
      </c>
      <c r="D41" s="202" t="s">
        <v>216</v>
      </c>
      <c r="E41" s="199">
        <f>IF(VLOOKUP(A41,Startlist!B:C,2,FALSE)=C41,"","ERINEV")</f>
      </c>
      <c r="F41" s="199">
        <f t="shared" si="1"/>
      </c>
    </row>
    <row r="42" spans="1:6" ht="15">
      <c r="A42" s="200">
        <v>43</v>
      </c>
      <c r="B42" s="201" t="s">
        <v>265</v>
      </c>
      <c r="C42" s="200" t="s">
        <v>172</v>
      </c>
      <c r="D42" s="202" t="s">
        <v>346</v>
      </c>
      <c r="E42" s="199">
        <f>IF(VLOOKUP(A42,Startlist!B:C,2,FALSE)=C42,"","ERINEV")</f>
      </c>
      <c r="F42" s="199">
        <f t="shared" si="1"/>
      </c>
    </row>
    <row r="43" spans="1:6" ht="15">
      <c r="A43" s="200">
        <v>44</v>
      </c>
      <c r="B43" s="201" t="s">
        <v>266</v>
      </c>
      <c r="C43" s="200" t="s">
        <v>205</v>
      </c>
      <c r="D43" s="202" t="s">
        <v>349</v>
      </c>
      <c r="E43" s="199">
        <f>IF(VLOOKUP(A43,Startlist!B:C,2,FALSE)=C43,"","ERINEV")</f>
      </c>
      <c r="F43" s="199">
        <f t="shared" si="1"/>
      </c>
    </row>
    <row r="44" spans="1:6" ht="15">
      <c r="A44" s="200">
        <v>45</v>
      </c>
      <c r="B44" s="201" t="s">
        <v>265</v>
      </c>
      <c r="C44" s="200" t="s">
        <v>172</v>
      </c>
      <c r="D44" s="202" t="s">
        <v>237</v>
      </c>
      <c r="E44" s="199">
        <f>IF(VLOOKUP(A44,Startlist!B:C,2,FALSE)=C44,"","ERINEV")</f>
      </c>
      <c r="F44" s="199">
        <f t="shared" si="1"/>
      </c>
    </row>
    <row r="45" spans="1:6" ht="15">
      <c r="A45" s="200">
        <v>46</v>
      </c>
      <c r="B45" s="201" t="s">
        <v>266</v>
      </c>
      <c r="C45" s="200" t="s">
        <v>205</v>
      </c>
      <c r="D45" s="202" t="s">
        <v>232</v>
      </c>
      <c r="E45" s="199">
        <f>IF(VLOOKUP(A45,Startlist!B:C,2,FALSE)=C45,"","ERINEV")</f>
      </c>
      <c r="F45" s="199">
        <f t="shared" si="1"/>
      </c>
    </row>
    <row r="46" spans="1:6" ht="15">
      <c r="A46" s="200">
        <v>47</v>
      </c>
      <c r="B46" s="201" t="s">
        <v>266</v>
      </c>
      <c r="C46" s="200" t="s">
        <v>205</v>
      </c>
      <c r="D46" s="202" t="s">
        <v>243</v>
      </c>
      <c r="E46" s="199">
        <f>IF(VLOOKUP(A46,Startlist!B:C,2,FALSE)=C46,"","ERINEV")</f>
      </c>
      <c r="F46" s="199">
        <f t="shared" si="1"/>
      </c>
    </row>
    <row r="47" spans="1:6" ht="15">
      <c r="A47" s="200">
        <v>49</v>
      </c>
      <c r="B47" s="201" t="s">
        <v>267</v>
      </c>
      <c r="C47" s="200" t="s">
        <v>207</v>
      </c>
      <c r="D47" s="202" t="s">
        <v>42</v>
      </c>
      <c r="E47" s="199">
        <f>IF(VLOOKUP(A47,Startlist!B:C,2,FALSE)=C47,"","ERINEV")</f>
      </c>
      <c r="F47" s="199">
        <f t="shared" si="1"/>
      </c>
    </row>
    <row r="48" spans="1:6" ht="15">
      <c r="A48" s="200">
        <v>50</v>
      </c>
      <c r="B48" s="201" t="s">
        <v>265</v>
      </c>
      <c r="C48" s="200" t="s">
        <v>172</v>
      </c>
      <c r="D48" s="202" t="s">
        <v>44</v>
      </c>
      <c r="E48" s="199">
        <f>IF(VLOOKUP(A48,Startlist!B:C,2,FALSE)=C48,"","ERINEV")</f>
      </c>
      <c r="F48" s="199">
        <f t="shared" si="1"/>
      </c>
    </row>
    <row r="49" spans="1:6" ht="15">
      <c r="A49" s="200">
        <v>51</v>
      </c>
      <c r="B49" s="201" t="s">
        <v>267</v>
      </c>
      <c r="C49" s="200" t="s">
        <v>207</v>
      </c>
      <c r="D49" s="202" t="s">
        <v>46</v>
      </c>
      <c r="E49" s="199">
        <f>IF(VLOOKUP(A49,Startlist!B:C,2,FALSE)=C49,"","ERINEV")</f>
      </c>
      <c r="F49" s="199">
        <f t="shared" si="1"/>
      </c>
    </row>
    <row r="50" spans="1:6" ht="15">
      <c r="A50" s="200">
        <v>52</v>
      </c>
      <c r="B50" s="201" t="s">
        <v>267</v>
      </c>
      <c r="C50" s="200" t="s">
        <v>207</v>
      </c>
      <c r="D50" s="202" t="s">
        <v>48</v>
      </c>
      <c r="E50" s="199">
        <f>IF(VLOOKUP(A50,Startlist!B:C,2,FALSE)=C50,"","ERINEV")</f>
      </c>
      <c r="F50" s="199">
        <f t="shared" si="1"/>
      </c>
    </row>
    <row r="51" spans="1:6" ht="15">
      <c r="A51" s="200">
        <v>53</v>
      </c>
      <c r="B51" s="201" t="s">
        <v>266</v>
      </c>
      <c r="C51" s="200" t="s">
        <v>205</v>
      </c>
      <c r="D51" s="202" t="s">
        <v>304</v>
      </c>
      <c r="E51" s="199">
        <f>IF(VLOOKUP(A51,Startlist!B:C,2,FALSE)=C51,"","ERINEV")</f>
      </c>
      <c r="F51" s="199">
        <f t="shared" si="1"/>
      </c>
    </row>
    <row r="52" spans="1:6" ht="15">
      <c r="A52" s="200">
        <v>54</v>
      </c>
      <c r="B52" s="201" t="s">
        <v>265</v>
      </c>
      <c r="C52" s="200" t="s">
        <v>172</v>
      </c>
      <c r="D52" s="202" t="s">
        <v>51</v>
      </c>
      <c r="E52" s="199">
        <f>IF(VLOOKUP(A52,Startlist!B:C,2,FALSE)=C52,"","ERINEV")</f>
      </c>
      <c r="F52" s="199">
        <f t="shared" si="1"/>
      </c>
    </row>
    <row r="53" spans="1:6" ht="15">
      <c r="A53" s="200">
        <v>55</v>
      </c>
      <c r="B53" s="201" t="s">
        <v>265</v>
      </c>
      <c r="C53" s="200" t="s">
        <v>172</v>
      </c>
      <c r="D53" s="202" t="s">
        <v>54</v>
      </c>
      <c r="E53" s="199">
        <f>IF(VLOOKUP(A53,Startlist!B:C,2,FALSE)=C53,"","ERINEV")</f>
      </c>
      <c r="F53" s="199">
        <f t="shared" si="1"/>
      </c>
    </row>
    <row r="54" spans="1:6" ht="15">
      <c r="A54" s="200">
        <v>56</v>
      </c>
      <c r="B54" s="201" t="s">
        <v>265</v>
      </c>
      <c r="C54" s="200" t="s">
        <v>172</v>
      </c>
      <c r="D54" s="202" t="s">
        <v>57</v>
      </c>
      <c r="E54" s="199">
        <f>IF(VLOOKUP(A54,Startlist!B:C,2,FALSE)=C54,"","ERINEV")</f>
      </c>
      <c r="F54" s="199">
        <f t="shared" si="1"/>
      </c>
    </row>
    <row r="55" spans="1:6" ht="15">
      <c r="A55" s="200">
        <v>57</v>
      </c>
      <c r="B55" s="201" t="s">
        <v>266</v>
      </c>
      <c r="C55" s="200" t="s">
        <v>205</v>
      </c>
      <c r="D55" s="202" t="s">
        <v>59</v>
      </c>
      <c r="E55" s="199">
        <f>IF(VLOOKUP(A55,Startlist!B:C,2,FALSE)=C55,"","ERINEV")</f>
      </c>
      <c r="F55" s="199">
        <f t="shared" si="1"/>
      </c>
    </row>
    <row r="56" spans="1:6" ht="15">
      <c r="A56" s="200">
        <v>58</v>
      </c>
      <c r="B56" s="201" t="s">
        <v>266</v>
      </c>
      <c r="C56" s="200" t="s">
        <v>205</v>
      </c>
      <c r="D56" s="202" t="s">
        <v>61</v>
      </c>
      <c r="E56" s="199">
        <f>IF(VLOOKUP(A56,Startlist!B:C,2,FALSE)=C56,"","ERINEV")</f>
      </c>
      <c r="F56" s="199">
        <f t="shared" si="1"/>
      </c>
    </row>
    <row r="57" spans="1:6" ht="15">
      <c r="A57" s="200">
        <v>59</v>
      </c>
      <c r="B57" s="201" t="s">
        <v>328</v>
      </c>
      <c r="C57" s="200" t="s">
        <v>309</v>
      </c>
      <c r="D57" s="202" t="s">
        <v>311</v>
      </c>
      <c r="E57" s="199">
        <f>IF(VLOOKUP(A57,Startlist!B:C,2,FALSE)=C57,"","ERINEV")</f>
      </c>
      <c r="F57" s="199">
        <f t="shared" si="1"/>
      </c>
    </row>
    <row r="58" spans="1:6" ht="15">
      <c r="A58" s="200">
        <v>60</v>
      </c>
      <c r="B58" s="201" t="s">
        <v>328</v>
      </c>
      <c r="C58" s="200" t="s">
        <v>309</v>
      </c>
      <c r="D58" s="202" t="s">
        <v>224</v>
      </c>
      <c r="E58" s="199">
        <f>IF(VLOOKUP(A58,Startlist!B:C,2,FALSE)=C58,"","ERINEV")</f>
      </c>
      <c r="F58" s="199">
        <f t="shared" si="1"/>
      </c>
    </row>
    <row r="59" spans="1:6" ht="15">
      <c r="A59" s="200">
        <v>61</v>
      </c>
      <c r="B59" s="201" t="s">
        <v>328</v>
      </c>
      <c r="C59" s="200" t="s">
        <v>309</v>
      </c>
      <c r="D59" s="202" t="s">
        <v>310</v>
      </c>
      <c r="E59" s="199">
        <f>IF(VLOOKUP(A59,Startlist!B:C,2,FALSE)=C59,"","ERINEV")</f>
      </c>
      <c r="F59" s="199">
        <f t="shared" si="1"/>
      </c>
    </row>
    <row r="60" spans="1:6" ht="15">
      <c r="A60" s="200">
        <v>62</v>
      </c>
      <c r="B60" s="201" t="s">
        <v>328</v>
      </c>
      <c r="C60" s="200" t="s">
        <v>309</v>
      </c>
      <c r="D60" s="202" t="s">
        <v>317</v>
      </c>
      <c r="E60" s="199">
        <f>IF(VLOOKUP(A60,Startlist!B:C,2,FALSE)=C60,"","ERINEV")</f>
      </c>
      <c r="F60" s="199">
        <f t="shared" si="1"/>
      </c>
    </row>
    <row r="61" spans="1:6" ht="15">
      <c r="A61" s="200">
        <v>63</v>
      </c>
      <c r="B61" s="201" t="s">
        <v>328</v>
      </c>
      <c r="C61" s="200" t="s">
        <v>309</v>
      </c>
      <c r="D61" s="202" t="s">
        <v>314</v>
      </c>
      <c r="E61" s="199">
        <f>IF(VLOOKUP(A61,Startlist!B:C,2,FALSE)=C61,"","ERINEV")</f>
      </c>
      <c r="F61" s="199">
        <f t="shared" si="1"/>
      </c>
    </row>
    <row r="62" spans="1:6" ht="15">
      <c r="A62" s="200">
        <v>64</v>
      </c>
      <c r="B62" s="201" t="s">
        <v>328</v>
      </c>
      <c r="C62" s="200" t="s">
        <v>309</v>
      </c>
      <c r="D62" s="202" t="s">
        <v>221</v>
      </c>
      <c r="E62" s="199">
        <f>IF(VLOOKUP(A62,Startlist!B:C,2,FALSE)=C62,"","ERINEV")</f>
      </c>
      <c r="F62" s="199">
        <f t="shared" si="1"/>
      </c>
    </row>
    <row r="63" spans="1:6" ht="15">
      <c r="A63" s="200">
        <v>65</v>
      </c>
      <c r="B63" s="201" t="s">
        <v>328</v>
      </c>
      <c r="C63" s="200" t="s">
        <v>309</v>
      </c>
      <c r="D63" s="202" t="s">
        <v>322</v>
      </c>
      <c r="E63" s="199">
        <f>IF(VLOOKUP(A63,Startlist!B:C,2,FALSE)=C63,"","ERINEV")</f>
      </c>
      <c r="F63" s="199">
        <f t="shared" si="1"/>
      </c>
    </row>
    <row r="64" spans="1:6" ht="15">
      <c r="A64" s="200">
        <v>66</v>
      </c>
      <c r="B64" s="201" t="s">
        <v>328</v>
      </c>
      <c r="C64" s="200" t="s">
        <v>309</v>
      </c>
      <c r="D64" s="202" t="s">
        <v>320</v>
      </c>
      <c r="E64" s="199">
        <f>IF(VLOOKUP(A64,Startlist!B:C,2,FALSE)=C64,"","ERINEV")</f>
      </c>
      <c r="F64" s="199">
        <f t="shared" si="1"/>
      </c>
    </row>
    <row r="65" spans="1:6" ht="15">
      <c r="A65" s="200">
        <v>67</v>
      </c>
      <c r="B65" s="201" t="s">
        <v>328</v>
      </c>
      <c r="C65" s="200" t="s">
        <v>309</v>
      </c>
      <c r="D65" s="202" t="s">
        <v>324</v>
      </c>
      <c r="E65" s="199">
        <f>IF(VLOOKUP(A65,Startlist!B:C,2,FALSE)=C65,"","ERINEV")</f>
      </c>
      <c r="F65" s="199">
        <f t="shared" si="1"/>
      </c>
    </row>
    <row r="66" spans="1:6" ht="15">
      <c r="A66" s="200">
        <v>68</v>
      </c>
      <c r="B66" s="201" t="s">
        <v>328</v>
      </c>
      <c r="C66" s="200" t="s">
        <v>309</v>
      </c>
      <c r="D66" s="202" t="s">
        <v>326</v>
      </c>
      <c r="E66" s="199">
        <f>IF(VLOOKUP(A66,Startlist!B:C,2,FALSE)=C66,"","ERINEV")</f>
      </c>
      <c r="F66" s="199">
        <f t="shared" si="1"/>
      </c>
    </row>
    <row r="67" spans="1:6" ht="15">
      <c r="A67" s="200">
        <v>69</v>
      </c>
      <c r="B67" s="201" t="s">
        <v>266</v>
      </c>
      <c r="C67" s="200" t="s">
        <v>205</v>
      </c>
      <c r="D67" s="202" t="s">
        <v>406</v>
      </c>
      <c r="E67" s="199">
        <f>IF(VLOOKUP(A67,Startlist!B:C,2,FALSE)=C67,"","ERINEV")</f>
      </c>
      <c r="F67" s="199">
        <f>IF(RIGHT(B67,1)&lt;&gt;RIGHT(C67,1),"erinev","")</f>
      </c>
    </row>
  </sheetData>
  <sheetProtection/>
  <autoFilter ref="A1:F6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30" customWidth="1"/>
    <col min="2" max="2" width="4.28125" style="152" customWidth="1"/>
    <col min="3" max="3" width="23.421875" style="30" customWidth="1"/>
    <col min="4" max="11" width="6.7109375" style="92" customWidth="1"/>
    <col min="12" max="12" width="6.7109375" style="30" customWidth="1"/>
    <col min="13" max="13" width="14.00390625" style="30" customWidth="1"/>
    <col min="14" max="14" width="3.57421875" style="30" customWidth="1"/>
    <col min="15" max="15" width="10.28125" style="80" customWidth="1"/>
    <col min="16" max="16" width="10.28125" style="0" customWidth="1"/>
    <col min="17" max="17" width="11.00390625" style="0" bestFit="1" customWidth="1"/>
  </cols>
  <sheetData>
    <row r="1" spans="1:16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37"/>
      <c r="M1" s="37"/>
      <c r="O1" s="113"/>
      <c r="P1" s="109"/>
    </row>
    <row r="2" spans="1:16" ht="15">
      <c r="A2" s="263" t="str">
        <f>Startlist!A1</f>
        <v>GROSSI TOIDUKAUBAD VIRU RALLI 2021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O2" s="113"/>
      <c r="P2" s="109"/>
    </row>
    <row r="3" spans="1:16" ht="15">
      <c r="A3" s="263" t="str">
        <f>Startlist!$A2</f>
        <v>18.september 2021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O3" s="113"/>
      <c r="P3" s="109"/>
    </row>
    <row r="4" spans="1:16" ht="15">
      <c r="A4" s="263" t="str">
        <f>Startlist!$A3</f>
        <v>Rakvere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O4" s="113"/>
      <c r="P4" s="109"/>
    </row>
    <row r="5" spans="1:16" ht="13.5" customHeight="1">
      <c r="A5" s="117" t="s">
        <v>71</v>
      </c>
      <c r="B5" s="149"/>
      <c r="C5" s="29"/>
      <c r="D5" s="82"/>
      <c r="E5" s="82"/>
      <c r="F5" s="82"/>
      <c r="G5" s="82"/>
      <c r="H5" s="82"/>
      <c r="I5" s="82"/>
      <c r="J5" s="82"/>
      <c r="K5" s="82"/>
      <c r="L5" s="29"/>
      <c r="M5" s="116"/>
      <c r="O5" s="113"/>
      <c r="P5" s="109"/>
    </row>
    <row r="6" spans="1:16" ht="12.75">
      <c r="A6" s="24" t="s">
        <v>81</v>
      </c>
      <c r="B6" s="150" t="s">
        <v>82</v>
      </c>
      <c r="C6" s="20" t="s">
        <v>83</v>
      </c>
      <c r="D6" s="260" t="s">
        <v>106</v>
      </c>
      <c r="E6" s="261"/>
      <c r="F6" s="261"/>
      <c r="G6" s="261"/>
      <c r="H6" s="261"/>
      <c r="I6" s="261"/>
      <c r="J6" s="261"/>
      <c r="K6" s="262"/>
      <c r="L6" s="19" t="s">
        <v>91</v>
      </c>
      <c r="M6" s="19" t="s">
        <v>101</v>
      </c>
      <c r="O6" s="123"/>
      <c r="P6" s="123"/>
    </row>
    <row r="7" spans="1:16" ht="12.75">
      <c r="A7" s="23" t="s">
        <v>103</v>
      </c>
      <c r="B7" s="151"/>
      <c r="C7" s="21" t="s">
        <v>79</v>
      </c>
      <c r="D7" s="83" t="s">
        <v>84</v>
      </c>
      <c r="E7" s="84" t="s">
        <v>85</v>
      </c>
      <c r="F7" s="84" t="s">
        <v>86</v>
      </c>
      <c r="G7" s="84" t="s">
        <v>87</v>
      </c>
      <c r="H7" s="84" t="s">
        <v>88</v>
      </c>
      <c r="I7" s="84" t="s">
        <v>89</v>
      </c>
      <c r="J7" s="84" t="s">
        <v>128</v>
      </c>
      <c r="K7" s="85">
        <v>8</v>
      </c>
      <c r="L7" s="22"/>
      <c r="M7" s="23" t="s">
        <v>102</v>
      </c>
      <c r="O7" s="113"/>
      <c r="P7" s="109"/>
    </row>
    <row r="8" spans="1:19" ht="12.75">
      <c r="A8" s="45" t="s">
        <v>415</v>
      </c>
      <c r="B8" s="51">
        <v>1</v>
      </c>
      <c r="C8" s="46" t="s">
        <v>416</v>
      </c>
      <c r="D8" s="86" t="s">
        <v>417</v>
      </c>
      <c r="E8" s="87" t="s">
        <v>418</v>
      </c>
      <c r="F8" s="87" t="s">
        <v>419</v>
      </c>
      <c r="G8" s="87" t="s">
        <v>420</v>
      </c>
      <c r="H8" s="87" t="s">
        <v>969</v>
      </c>
      <c r="I8" s="87" t="s">
        <v>970</v>
      </c>
      <c r="J8" s="87" t="s">
        <v>1193</v>
      </c>
      <c r="K8" s="88" t="s">
        <v>1194</v>
      </c>
      <c r="L8" s="40"/>
      <c r="M8" s="41" t="s">
        <v>1195</v>
      </c>
      <c r="N8" s="34"/>
      <c r="O8" s="123"/>
      <c r="P8" s="123"/>
      <c r="S8" s="122"/>
    </row>
    <row r="9" spans="1:16" ht="12.75">
      <c r="A9" s="42" t="s">
        <v>132</v>
      </c>
      <c r="B9" s="47"/>
      <c r="C9" s="48" t="s">
        <v>69</v>
      </c>
      <c r="D9" s="89" t="s">
        <v>421</v>
      </c>
      <c r="E9" s="90" t="s">
        <v>422</v>
      </c>
      <c r="F9" s="90" t="s">
        <v>423</v>
      </c>
      <c r="G9" s="90" t="s">
        <v>423</v>
      </c>
      <c r="H9" s="90" t="s">
        <v>423</v>
      </c>
      <c r="I9" s="90" t="s">
        <v>423</v>
      </c>
      <c r="J9" s="90" t="s">
        <v>421</v>
      </c>
      <c r="K9" s="91" t="s">
        <v>423</v>
      </c>
      <c r="L9" s="49"/>
      <c r="M9" s="50" t="s">
        <v>424</v>
      </c>
      <c r="N9" s="34"/>
      <c r="O9"/>
      <c r="P9" s="122"/>
    </row>
    <row r="10" spans="1:16" ht="12.75">
      <c r="A10" s="45" t="s">
        <v>425</v>
      </c>
      <c r="B10" s="51">
        <v>4</v>
      </c>
      <c r="C10" s="46" t="s">
        <v>426</v>
      </c>
      <c r="D10" s="86" t="s">
        <v>427</v>
      </c>
      <c r="E10" s="87" t="s">
        <v>428</v>
      </c>
      <c r="F10" s="87" t="s">
        <v>429</v>
      </c>
      <c r="G10" s="87" t="s">
        <v>430</v>
      </c>
      <c r="H10" s="87" t="s">
        <v>971</v>
      </c>
      <c r="I10" s="87" t="s">
        <v>972</v>
      </c>
      <c r="J10" s="87" t="s">
        <v>1196</v>
      </c>
      <c r="K10" s="88" t="s">
        <v>1197</v>
      </c>
      <c r="L10" s="40"/>
      <c r="M10" s="41" t="s">
        <v>1198</v>
      </c>
      <c r="N10" s="34"/>
      <c r="O10" s="122"/>
      <c r="P10" s="122"/>
    </row>
    <row r="11" spans="1:15" ht="12.75">
      <c r="A11" s="42" t="s">
        <v>133</v>
      </c>
      <c r="B11" s="47"/>
      <c r="C11" s="48" t="s">
        <v>342</v>
      </c>
      <c r="D11" s="89" t="s">
        <v>423</v>
      </c>
      <c r="E11" s="90" t="s">
        <v>431</v>
      </c>
      <c r="F11" s="90" t="s">
        <v>421</v>
      </c>
      <c r="G11" s="90" t="s">
        <v>432</v>
      </c>
      <c r="H11" s="90" t="s">
        <v>421</v>
      </c>
      <c r="I11" s="90" t="s">
        <v>421</v>
      </c>
      <c r="J11" s="90" t="s">
        <v>423</v>
      </c>
      <c r="K11" s="91" t="s">
        <v>421</v>
      </c>
      <c r="L11" s="49"/>
      <c r="M11" s="50" t="s">
        <v>1199</v>
      </c>
      <c r="N11" s="34"/>
      <c r="O11"/>
    </row>
    <row r="12" spans="1:15" ht="12.75">
      <c r="A12" s="45" t="s">
        <v>433</v>
      </c>
      <c r="B12" s="51">
        <v>2</v>
      </c>
      <c r="C12" s="46" t="s">
        <v>434</v>
      </c>
      <c r="D12" s="86" t="s">
        <v>435</v>
      </c>
      <c r="E12" s="87" t="s">
        <v>436</v>
      </c>
      <c r="F12" s="87" t="s">
        <v>437</v>
      </c>
      <c r="G12" s="87" t="s">
        <v>438</v>
      </c>
      <c r="H12" s="87" t="s">
        <v>973</v>
      </c>
      <c r="I12" s="87" t="s">
        <v>974</v>
      </c>
      <c r="J12" s="87" t="s">
        <v>1200</v>
      </c>
      <c r="K12" s="88" t="s">
        <v>1201</v>
      </c>
      <c r="L12" s="40"/>
      <c r="M12" s="41" t="s">
        <v>1202</v>
      </c>
      <c r="N12" s="34"/>
      <c r="O12" s="121"/>
    </row>
    <row r="13" spans="1:17" ht="12.75">
      <c r="A13" s="42" t="s">
        <v>133</v>
      </c>
      <c r="B13" s="47"/>
      <c r="C13" s="48" t="s">
        <v>334</v>
      </c>
      <c r="D13" s="89" t="s">
        <v>432</v>
      </c>
      <c r="E13" s="90" t="s">
        <v>423</v>
      </c>
      <c r="F13" s="90" t="s">
        <v>431</v>
      </c>
      <c r="G13" s="90" t="s">
        <v>421</v>
      </c>
      <c r="H13" s="90" t="s">
        <v>432</v>
      </c>
      <c r="I13" s="90" t="s">
        <v>980</v>
      </c>
      <c r="J13" s="90" t="s">
        <v>432</v>
      </c>
      <c r="K13" s="91" t="s">
        <v>432</v>
      </c>
      <c r="L13" s="49"/>
      <c r="M13" s="50" t="s">
        <v>1203</v>
      </c>
      <c r="N13" s="34"/>
      <c r="O13" s="121"/>
      <c r="Q13" s="118"/>
    </row>
    <row r="14" spans="1:17" ht="12.75">
      <c r="A14" s="45" t="s">
        <v>1153</v>
      </c>
      <c r="B14" s="51">
        <v>7</v>
      </c>
      <c r="C14" s="46" t="s">
        <v>446</v>
      </c>
      <c r="D14" s="86" t="s">
        <v>447</v>
      </c>
      <c r="E14" s="87" t="s">
        <v>441</v>
      </c>
      <c r="F14" s="87" t="s">
        <v>448</v>
      </c>
      <c r="G14" s="87" t="s">
        <v>449</v>
      </c>
      <c r="H14" s="87" t="s">
        <v>981</v>
      </c>
      <c r="I14" s="87" t="s">
        <v>982</v>
      </c>
      <c r="J14" s="87" t="s">
        <v>1204</v>
      </c>
      <c r="K14" s="88" t="s">
        <v>1205</v>
      </c>
      <c r="L14" s="40"/>
      <c r="M14" s="41" t="s">
        <v>1206</v>
      </c>
      <c r="N14" s="34"/>
      <c r="O14"/>
      <c r="Q14" s="118"/>
    </row>
    <row r="15" spans="1:15" ht="12.75">
      <c r="A15" s="42" t="s">
        <v>152</v>
      </c>
      <c r="B15" s="47"/>
      <c r="C15" s="48" t="s">
        <v>160</v>
      </c>
      <c r="D15" s="89" t="s">
        <v>422</v>
      </c>
      <c r="E15" s="90" t="s">
        <v>421</v>
      </c>
      <c r="F15" s="90" t="s">
        <v>422</v>
      </c>
      <c r="G15" s="90" t="s">
        <v>450</v>
      </c>
      <c r="H15" s="90" t="s">
        <v>422</v>
      </c>
      <c r="I15" s="90" t="s">
        <v>983</v>
      </c>
      <c r="J15" s="90" t="s">
        <v>450</v>
      </c>
      <c r="K15" s="91" t="s">
        <v>450</v>
      </c>
      <c r="L15" s="49"/>
      <c r="M15" s="50" t="s">
        <v>1207</v>
      </c>
      <c r="N15" s="34"/>
      <c r="O15"/>
    </row>
    <row r="16" spans="1:19" ht="12.75">
      <c r="A16" s="45" t="s">
        <v>1154</v>
      </c>
      <c r="B16" s="51">
        <v>8</v>
      </c>
      <c r="C16" s="46" t="s">
        <v>451</v>
      </c>
      <c r="D16" s="86" t="s">
        <v>452</v>
      </c>
      <c r="E16" s="87" t="s">
        <v>453</v>
      </c>
      <c r="F16" s="87" t="s">
        <v>454</v>
      </c>
      <c r="G16" s="87" t="s">
        <v>455</v>
      </c>
      <c r="H16" s="87" t="s">
        <v>984</v>
      </c>
      <c r="I16" s="87" t="s">
        <v>985</v>
      </c>
      <c r="J16" s="87" t="s">
        <v>1208</v>
      </c>
      <c r="K16" s="88" t="s">
        <v>1209</v>
      </c>
      <c r="L16" s="40"/>
      <c r="M16" s="41" t="s">
        <v>1210</v>
      </c>
      <c r="N16" s="34"/>
      <c r="O16"/>
      <c r="Q16" s="122"/>
      <c r="S16" s="122"/>
    </row>
    <row r="17" spans="1:19" ht="12.75">
      <c r="A17" s="42" t="s">
        <v>152</v>
      </c>
      <c r="B17" s="47"/>
      <c r="C17" s="48" t="s">
        <v>156</v>
      </c>
      <c r="D17" s="89" t="s">
        <v>456</v>
      </c>
      <c r="E17" s="90" t="s">
        <v>456</v>
      </c>
      <c r="F17" s="90" t="s">
        <v>456</v>
      </c>
      <c r="G17" s="90" t="s">
        <v>456</v>
      </c>
      <c r="H17" s="90" t="s">
        <v>456</v>
      </c>
      <c r="I17" s="90" t="s">
        <v>456</v>
      </c>
      <c r="J17" s="90" t="s">
        <v>456</v>
      </c>
      <c r="K17" s="91" t="s">
        <v>1211</v>
      </c>
      <c r="L17" s="49"/>
      <c r="M17" s="50" t="s">
        <v>1212</v>
      </c>
      <c r="N17" s="34"/>
      <c r="O17"/>
      <c r="Q17" s="122"/>
      <c r="S17" s="122"/>
    </row>
    <row r="18" spans="1:19" ht="12.75">
      <c r="A18" s="45" t="s">
        <v>1155</v>
      </c>
      <c r="B18" s="51">
        <v>5</v>
      </c>
      <c r="C18" s="46" t="s">
        <v>457</v>
      </c>
      <c r="D18" s="86" t="s">
        <v>458</v>
      </c>
      <c r="E18" s="87" t="s">
        <v>459</v>
      </c>
      <c r="F18" s="87" t="s">
        <v>460</v>
      </c>
      <c r="G18" s="87" t="s">
        <v>461</v>
      </c>
      <c r="H18" s="87" t="s">
        <v>977</v>
      </c>
      <c r="I18" s="87" t="s">
        <v>978</v>
      </c>
      <c r="J18" s="87" t="s">
        <v>1213</v>
      </c>
      <c r="K18" s="88" t="s">
        <v>1214</v>
      </c>
      <c r="L18" s="40"/>
      <c r="M18" s="41" t="s">
        <v>1215</v>
      </c>
      <c r="N18" s="34"/>
      <c r="O18"/>
      <c r="Q18" s="122"/>
      <c r="S18" s="122"/>
    </row>
    <row r="19" spans="1:15" ht="12.75">
      <c r="A19" s="42" t="s">
        <v>133</v>
      </c>
      <c r="B19" s="47"/>
      <c r="C19" s="48" t="s">
        <v>277</v>
      </c>
      <c r="D19" s="89" t="s">
        <v>531</v>
      </c>
      <c r="E19" s="90" t="s">
        <v>532</v>
      </c>
      <c r="F19" s="90" t="s">
        <v>462</v>
      </c>
      <c r="G19" s="90" t="s">
        <v>532</v>
      </c>
      <c r="H19" s="90" t="s">
        <v>462</v>
      </c>
      <c r="I19" s="90" t="s">
        <v>531</v>
      </c>
      <c r="J19" s="90" t="s">
        <v>445</v>
      </c>
      <c r="K19" s="91" t="s">
        <v>528</v>
      </c>
      <c r="L19" s="49"/>
      <c r="M19" s="50" t="s">
        <v>1216</v>
      </c>
      <c r="N19" s="34"/>
      <c r="O19"/>
    </row>
    <row r="20" spans="1:15" ht="12.75">
      <c r="A20" s="45" t="s">
        <v>523</v>
      </c>
      <c r="B20" s="51">
        <v>12</v>
      </c>
      <c r="C20" s="46" t="s">
        <v>467</v>
      </c>
      <c r="D20" s="86" t="s">
        <v>538</v>
      </c>
      <c r="E20" s="87" t="s">
        <v>539</v>
      </c>
      <c r="F20" s="87" t="s">
        <v>540</v>
      </c>
      <c r="G20" s="87" t="s">
        <v>541</v>
      </c>
      <c r="H20" s="87" t="s">
        <v>988</v>
      </c>
      <c r="I20" s="87" t="s">
        <v>989</v>
      </c>
      <c r="J20" s="87" t="s">
        <v>1217</v>
      </c>
      <c r="K20" s="88" t="s">
        <v>1218</v>
      </c>
      <c r="L20" s="40"/>
      <c r="M20" s="41" t="s">
        <v>1219</v>
      </c>
      <c r="N20" s="34"/>
      <c r="O20"/>
    </row>
    <row r="21" spans="1:17" ht="12.75">
      <c r="A21" s="42" t="s">
        <v>152</v>
      </c>
      <c r="B21" s="47"/>
      <c r="C21" s="48" t="s">
        <v>160</v>
      </c>
      <c r="D21" s="89" t="s">
        <v>542</v>
      </c>
      <c r="E21" s="90" t="s">
        <v>603</v>
      </c>
      <c r="F21" s="90" t="s">
        <v>531</v>
      </c>
      <c r="G21" s="90" t="s">
        <v>537</v>
      </c>
      <c r="H21" s="90" t="s">
        <v>529</v>
      </c>
      <c r="I21" s="90" t="s">
        <v>528</v>
      </c>
      <c r="J21" s="90" t="s">
        <v>528</v>
      </c>
      <c r="K21" s="91" t="s">
        <v>532</v>
      </c>
      <c r="L21" s="49"/>
      <c r="M21" s="50" t="s">
        <v>1220</v>
      </c>
      <c r="N21" s="34"/>
      <c r="O21"/>
      <c r="Q21" s="122"/>
    </row>
    <row r="22" spans="1:17" ht="12.75">
      <c r="A22" s="45" t="s">
        <v>530</v>
      </c>
      <c r="B22" s="51">
        <v>11</v>
      </c>
      <c r="C22" s="46" t="s">
        <v>466</v>
      </c>
      <c r="D22" s="86" t="s">
        <v>533</v>
      </c>
      <c r="E22" s="87" t="s">
        <v>534</v>
      </c>
      <c r="F22" s="87" t="s">
        <v>535</v>
      </c>
      <c r="G22" s="87" t="s">
        <v>536</v>
      </c>
      <c r="H22" s="87" t="s">
        <v>986</v>
      </c>
      <c r="I22" s="87" t="s">
        <v>987</v>
      </c>
      <c r="J22" s="87" t="s">
        <v>1221</v>
      </c>
      <c r="K22" s="88" t="s">
        <v>1222</v>
      </c>
      <c r="L22" s="40"/>
      <c r="M22" s="41" t="s">
        <v>1223</v>
      </c>
      <c r="N22" s="34"/>
      <c r="O22"/>
      <c r="Q22" s="122"/>
    </row>
    <row r="23" spans="1:17" ht="12.75">
      <c r="A23" s="42" t="s">
        <v>152</v>
      </c>
      <c r="B23" s="47"/>
      <c r="C23" s="48" t="s">
        <v>160</v>
      </c>
      <c r="D23" s="89" t="s">
        <v>532</v>
      </c>
      <c r="E23" s="90" t="s">
        <v>602</v>
      </c>
      <c r="F23" s="90" t="s">
        <v>537</v>
      </c>
      <c r="G23" s="90" t="s">
        <v>531</v>
      </c>
      <c r="H23" s="90" t="s">
        <v>531</v>
      </c>
      <c r="I23" s="90" t="s">
        <v>532</v>
      </c>
      <c r="J23" s="90" t="s">
        <v>532</v>
      </c>
      <c r="K23" s="91" t="s">
        <v>1224</v>
      </c>
      <c r="L23" s="49"/>
      <c r="M23" s="50" t="s">
        <v>1225</v>
      </c>
      <c r="N23" s="34"/>
      <c r="O23"/>
      <c r="Q23" s="122"/>
    </row>
    <row r="24" spans="1:15" ht="12.75">
      <c r="A24" s="45" t="s">
        <v>1156</v>
      </c>
      <c r="B24" s="51">
        <v>33</v>
      </c>
      <c r="C24" s="46" t="s">
        <v>488</v>
      </c>
      <c r="D24" s="86" t="s">
        <v>605</v>
      </c>
      <c r="E24" s="87" t="s">
        <v>606</v>
      </c>
      <c r="F24" s="87" t="s">
        <v>607</v>
      </c>
      <c r="G24" s="87" t="s">
        <v>608</v>
      </c>
      <c r="H24" s="87" t="s">
        <v>1001</v>
      </c>
      <c r="I24" s="87" t="s">
        <v>1002</v>
      </c>
      <c r="J24" s="87" t="s">
        <v>1249</v>
      </c>
      <c r="K24" s="88" t="s">
        <v>1250</v>
      </c>
      <c r="L24" s="40"/>
      <c r="M24" s="41" t="s">
        <v>1251</v>
      </c>
      <c r="N24" s="34"/>
      <c r="O24"/>
    </row>
    <row r="25" spans="1:15" ht="12.75">
      <c r="A25" s="42" t="s">
        <v>172</v>
      </c>
      <c r="B25" s="47"/>
      <c r="C25" s="48" t="s">
        <v>174</v>
      </c>
      <c r="D25" s="89" t="s">
        <v>631</v>
      </c>
      <c r="E25" s="90" t="s">
        <v>609</v>
      </c>
      <c r="F25" s="90" t="s">
        <v>552</v>
      </c>
      <c r="G25" s="90" t="s">
        <v>552</v>
      </c>
      <c r="H25" s="90" t="s">
        <v>994</v>
      </c>
      <c r="I25" s="90" t="s">
        <v>992</v>
      </c>
      <c r="J25" s="90" t="s">
        <v>994</v>
      </c>
      <c r="K25" s="91" t="s">
        <v>1012</v>
      </c>
      <c r="L25" s="49"/>
      <c r="M25" s="50" t="s">
        <v>1252</v>
      </c>
      <c r="N25" s="34"/>
      <c r="O25"/>
    </row>
    <row r="26" spans="1:15" ht="12.75">
      <c r="A26" s="45" t="s">
        <v>1157</v>
      </c>
      <c r="B26" s="51">
        <v>28</v>
      </c>
      <c r="C26" s="46" t="s">
        <v>483</v>
      </c>
      <c r="D26" s="86" t="s">
        <v>963</v>
      </c>
      <c r="E26" s="87" t="s">
        <v>628</v>
      </c>
      <c r="F26" s="87" t="s">
        <v>629</v>
      </c>
      <c r="G26" s="87" t="s">
        <v>630</v>
      </c>
      <c r="H26" s="87" t="s">
        <v>1008</v>
      </c>
      <c r="I26" s="87" t="s">
        <v>1009</v>
      </c>
      <c r="J26" s="87" t="s">
        <v>1253</v>
      </c>
      <c r="K26" s="88" t="s">
        <v>1254</v>
      </c>
      <c r="L26" s="40"/>
      <c r="M26" s="41" t="s">
        <v>1255</v>
      </c>
      <c r="N26" s="34"/>
      <c r="O26"/>
    </row>
    <row r="27" spans="1:15" ht="12.75">
      <c r="A27" s="42" t="s">
        <v>172</v>
      </c>
      <c r="B27" s="47"/>
      <c r="C27" s="48" t="s">
        <v>174</v>
      </c>
      <c r="D27" s="89" t="s">
        <v>553</v>
      </c>
      <c r="E27" s="90" t="s">
        <v>632</v>
      </c>
      <c r="F27" s="90" t="s">
        <v>619</v>
      </c>
      <c r="G27" s="90" t="s">
        <v>619</v>
      </c>
      <c r="H27" s="90" t="s">
        <v>585</v>
      </c>
      <c r="I27" s="90" t="s">
        <v>996</v>
      </c>
      <c r="J27" s="90" t="s">
        <v>580</v>
      </c>
      <c r="K27" s="91" t="s">
        <v>609</v>
      </c>
      <c r="L27" s="49" t="s">
        <v>633</v>
      </c>
      <c r="M27" s="50" t="s">
        <v>1256</v>
      </c>
      <c r="N27" s="34"/>
      <c r="O27"/>
    </row>
    <row r="28" spans="1:15" ht="12.75">
      <c r="A28" s="45" t="s">
        <v>1003</v>
      </c>
      <c r="B28" s="51">
        <v>38</v>
      </c>
      <c r="C28" s="46" t="s">
        <v>493</v>
      </c>
      <c r="D28" s="86" t="s">
        <v>622</v>
      </c>
      <c r="E28" s="87" t="s">
        <v>556</v>
      </c>
      <c r="F28" s="87" t="s">
        <v>623</v>
      </c>
      <c r="G28" s="87" t="s">
        <v>624</v>
      </c>
      <c r="H28" s="87" t="s">
        <v>1010</v>
      </c>
      <c r="I28" s="87" t="s">
        <v>1011</v>
      </c>
      <c r="J28" s="87" t="s">
        <v>1257</v>
      </c>
      <c r="K28" s="88" t="s">
        <v>1258</v>
      </c>
      <c r="L28" s="40"/>
      <c r="M28" s="41" t="s">
        <v>1259</v>
      </c>
      <c r="N28" s="34"/>
      <c r="O28"/>
    </row>
    <row r="29" spans="1:15" ht="12.75">
      <c r="A29" s="42" t="s">
        <v>132</v>
      </c>
      <c r="B29" s="47"/>
      <c r="C29" s="48" t="s">
        <v>411</v>
      </c>
      <c r="D29" s="89" t="s">
        <v>585</v>
      </c>
      <c r="E29" s="90" t="s">
        <v>625</v>
      </c>
      <c r="F29" s="90" t="s">
        <v>585</v>
      </c>
      <c r="G29" s="90" t="s">
        <v>626</v>
      </c>
      <c r="H29" s="90" t="s">
        <v>1012</v>
      </c>
      <c r="I29" s="90" t="s">
        <v>585</v>
      </c>
      <c r="J29" s="90" t="s">
        <v>1260</v>
      </c>
      <c r="K29" s="91" t="s">
        <v>585</v>
      </c>
      <c r="L29" s="49"/>
      <c r="M29" s="50" t="s">
        <v>1261</v>
      </c>
      <c r="N29" s="34"/>
      <c r="O29"/>
    </row>
    <row r="30" spans="1:15" ht="12.75">
      <c r="A30" s="45" t="s">
        <v>547</v>
      </c>
      <c r="B30" s="51">
        <v>19</v>
      </c>
      <c r="C30" s="46" t="s">
        <v>474</v>
      </c>
      <c r="D30" s="86" t="s">
        <v>548</v>
      </c>
      <c r="E30" s="87" t="s">
        <v>549</v>
      </c>
      <c r="F30" s="87" t="s">
        <v>550</v>
      </c>
      <c r="G30" s="87" t="s">
        <v>551</v>
      </c>
      <c r="H30" s="87" t="s">
        <v>990</v>
      </c>
      <c r="I30" s="87" t="s">
        <v>991</v>
      </c>
      <c r="J30" s="87" t="s">
        <v>1226</v>
      </c>
      <c r="K30" s="88" t="s">
        <v>1227</v>
      </c>
      <c r="L30" s="40"/>
      <c r="M30" s="41" t="s">
        <v>1228</v>
      </c>
      <c r="N30" s="34"/>
      <c r="O30"/>
    </row>
    <row r="31" spans="1:15" ht="12.75">
      <c r="A31" s="42" t="s">
        <v>143</v>
      </c>
      <c r="B31" s="47"/>
      <c r="C31" s="48" t="s">
        <v>144</v>
      </c>
      <c r="D31" s="89" t="s">
        <v>575</v>
      </c>
      <c r="E31" s="90" t="s">
        <v>591</v>
      </c>
      <c r="F31" s="90" t="s">
        <v>561</v>
      </c>
      <c r="G31" s="90" t="s">
        <v>576</v>
      </c>
      <c r="H31" s="90" t="s">
        <v>553</v>
      </c>
      <c r="I31" s="90" t="s">
        <v>1013</v>
      </c>
      <c r="J31" s="90" t="s">
        <v>996</v>
      </c>
      <c r="K31" s="91" t="s">
        <v>553</v>
      </c>
      <c r="L31" s="49"/>
      <c r="M31" s="50" t="s">
        <v>1229</v>
      </c>
      <c r="N31" s="34"/>
      <c r="O31"/>
    </row>
    <row r="32" spans="1:15" ht="12.75">
      <c r="A32" s="45" t="s">
        <v>554</v>
      </c>
      <c r="B32" s="51">
        <v>21</v>
      </c>
      <c r="C32" s="46" t="s">
        <v>476</v>
      </c>
      <c r="D32" s="86" t="s">
        <v>555</v>
      </c>
      <c r="E32" s="87" t="s">
        <v>556</v>
      </c>
      <c r="F32" s="87" t="s">
        <v>557</v>
      </c>
      <c r="G32" s="87" t="s">
        <v>558</v>
      </c>
      <c r="H32" s="87" t="s">
        <v>1014</v>
      </c>
      <c r="I32" s="87" t="s">
        <v>1015</v>
      </c>
      <c r="J32" s="87" t="s">
        <v>1262</v>
      </c>
      <c r="K32" s="88" t="s">
        <v>991</v>
      </c>
      <c r="L32" s="40"/>
      <c r="M32" s="41" t="s">
        <v>1263</v>
      </c>
      <c r="N32" s="34"/>
      <c r="O32"/>
    </row>
    <row r="33" spans="1:15" ht="12.75">
      <c r="A33" s="42" t="s">
        <v>205</v>
      </c>
      <c r="B33" s="47"/>
      <c r="C33" s="48" t="s">
        <v>213</v>
      </c>
      <c r="D33" s="89" t="s">
        <v>561</v>
      </c>
      <c r="E33" s="90" t="s">
        <v>625</v>
      </c>
      <c r="F33" s="90" t="s">
        <v>634</v>
      </c>
      <c r="G33" s="90" t="s">
        <v>635</v>
      </c>
      <c r="H33" s="90" t="s">
        <v>575</v>
      </c>
      <c r="I33" s="90" t="s">
        <v>570</v>
      </c>
      <c r="J33" s="90" t="s">
        <v>552</v>
      </c>
      <c r="K33" s="91" t="s">
        <v>570</v>
      </c>
      <c r="L33" s="49"/>
      <c r="M33" s="50" t="s">
        <v>1264</v>
      </c>
      <c r="N33" s="34"/>
      <c r="O33"/>
    </row>
    <row r="34" spans="1:15" ht="12.75">
      <c r="A34" s="45" t="s">
        <v>562</v>
      </c>
      <c r="B34" s="51">
        <v>34</v>
      </c>
      <c r="C34" s="46" t="s">
        <v>489</v>
      </c>
      <c r="D34" s="86" t="s">
        <v>646</v>
      </c>
      <c r="E34" s="87" t="s">
        <v>564</v>
      </c>
      <c r="F34" s="87" t="s">
        <v>647</v>
      </c>
      <c r="G34" s="87" t="s">
        <v>648</v>
      </c>
      <c r="H34" s="87" t="s">
        <v>1019</v>
      </c>
      <c r="I34" s="87" t="s">
        <v>1020</v>
      </c>
      <c r="J34" s="87" t="s">
        <v>1265</v>
      </c>
      <c r="K34" s="88" t="s">
        <v>1266</v>
      </c>
      <c r="L34" s="40"/>
      <c r="M34" s="41" t="s">
        <v>1267</v>
      </c>
      <c r="N34" s="34"/>
      <c r="O34"/>
    </row>
    <row r="35" spans="1:15" ht="12.75">
      <c r="A35" s="42" t="s">
        <v>205</v>
      </c>
      <c r="B35" s="47"/>
      <c r="C35" s="48" t="s">
        <v>282</v>
      </c>
      <c r="D35" s="89" t="s">
        <v>649</v>
      </c>
      <c r="E35" s="90" t="s">
        <v>560</v>
      </c>
      <c r="F35" s="90" t="s">
        <v>650</v>
      </c>
      <c r="G35" s="90" t="s">
        <v>634</v>
      </c>
      <c r="H35" s="90" t="s">
        <v>1013</v>
      </c>
      <c r="I35" s="90" t="s">
        <v>575</v>
      </c>
      <c r="J35" s="90" t="s">
        <v>1013</v>
      </c>
      <c r="K35" s="91" t="s">
        <v>552</v>
      </c>
      <c r="L35" s="49"/>
      <c r="M35" s="50" t="s">
        <v>1268</v>
      </c>
      <c r="N35" s="34"/>
      <c r="O35"/>
    </row>
    <row r="36" spans="1:15" ht="12.75">
      <c r="A36" s="45" t="s">
        <v>620</v>
      </c>
      <c r="B36" s="51">
        <v>20</v>
      </c>
      <c r="C36" s="46" t="s">
        <v>475</v>
      </c>
      <c r="D36" s="86" t="s">
        <v>571</v>
      </c>
      <c r="E36" s="87" t="s">
        <v>572</v>
      </c>
      <c r="F36" s="87" t="s">
        <v>573</v>
      </c>
      <c r="G36" s="87" t="s">
        <v>574</v>
      </c>
      <c r="H36" s="87" t="s">
        <v>993</v>
      </c>
      <c r="I36" s="87" t="s">
        <v>991</v>
      </c>
      <c r="J36" s="87" t="s">
        <v>1230</v>
      </c>
      <c r="K36" s="88" t="s">
        <v>1231</v>
      </c>
      <c r="L36" s="40"/>
      <c r="M36" s="41" t="s">
        <v>1232</v>
      </c>
      <c r="N36" s="34"/>
      <c r="O36"/>
    </row>
    <row r="37" spans="1:15" ht="12.75">
      <c r="A37" s="42" t="s">
        <v>207</v>
      </c>
      <c r="B37" s="47"/>
      <c r="C37" s="48" t="s">
        <v>248</v>
      </c>
      <c r="D37" s="89" t="s">
        <v>576</v>
      </c>
      <c r="E37" s="90" t="s">
        <v>711</v>
      </c>
      <c r="F37" s="90" t="s">
        <v>657</v>
      </c>
      <c r="G37" s="90" t="s">
        <v>656</v>
      </c>
      <c r="H37" s="90" t="s">
        <v>1021</v>
      </c>
      <c r="I37" s="90" t="s">
        <v>576</v>
      </c>
      <c r="J37" s="90" t="s">
        <v>575</v>
      </c>
      <c r="K37" s="91" t="s">
        <v>575</v>
      </c>
      <c r="L37" s="49"/>
      <c r="M37" s="50" t="s">
        <v>1233</v>
      </c>
      <c r="N37" s="34"/>
      <c r="O37"/>
    </row>
    <row r="38" spans="1:15" ht="12.75">
      <c r="A38" s="45" t="s">
        <v>621</v>
      </c>
      <c r="B38" s="51">
        <v>18</v>
      </c>
      <c r="C38" s="46" t="s">
        <v>473</v>
      </c>
      <c r="D38" s="86" t="s">
        <v>563</v>
      </c>
      <c r="E38" s="87" t="s">
        <v>577</v>
      </c>
      <c r="F38" s="87" t="s">
        <v>578</v>
      </c>
      <c r="G38" s="87" t="s">
        <v>579</v>
      </c>
      <c r="H38" s="87" t="s">
        <v>995</v>
      </c>
      <c r="I38" s="87" t="s">
        <v>599</v>
      </c>
      <c r="J38" s="87" t="s">
        <v>1234</v>
      </c>
      <c r="K38" s="88" t="s">
        <v>1235</v>
      </c>
      <c r="L38" s="40"/>
      <c r="M38" s="41" t="s">
        <v>1236</v>
      </c>
      <c r="N38" s="34"/>
      <c r="O38"/>
    </row>
    <row r="39" spans="1:15" ht="12.75">
      <c r="A39" s="42" t="s">
        <v>143</v>
      </c>
      <c r="B39" s="47"/>
      <c r="C39" s="48" t="s">
        <v>144</v>
      </c>
      <c r="D39" s="89" t="s">
        <v>636</v>
      </c>
      <c r="E39" s="90" t="s">
        <v>658</v>
      </c>
      <c r="F39" s="90" t="s">
        <v>649</v>
      </c>
      <c r="G39" s="90" t="s">
        <v>638</v>
      </c>
      <c r="H39" s="90" t="s">
        <v>1025</v>
      </c>
      <c r="I39" s="90" t="s">
        <v>559</v>
      </c>
      <c r="J39" s="90" t="s">
        <v>570</v>
      </c>
      <c r="K39" s="91" t="s">
        <v>994</v>
      </c>
      <c r="L39" s="49"/>
      <c r="M39" s="50" t="s">
        <v>1237</v>
      </c>
      <c r="N39" s="34"/>
      <c r="O39"/>
    </row>
    <row r="40" spans="1:15" ht="12.75">
      <c r="A40" s="45" t="s">
        <v>627</v>
      </c>
      <c r="B40" s="51">
        <v>29</v>
      </c>
      <c r="C40" s="46" t="s">
        <v>484</v>
      </c>
      <c r="D40" s="86" t="s">
        <v>615</v>
      </c>
      <c r="E40" s="87" t="s">
        <v>616</v>
      </c>
      <c r="F40" s="87" t="s">
        <v>617</v>
      </c>
      <c r="G40" s="87" t="s">
        <v>618</v>
      </c>
      <c r="H40" s="87" t="s">
        <v>1004</v>
      </c>
      <c r="I40" s="87" t="s">
        <v>1005</v>
      </c>
      <c r="J40" s="87" t="s">
        <v>1269</v>
      </c>
      <c r="K40" s="88" t="s">
        <v>1270</v>
      </c>
      <c r="L40" s="40"/>
      <c r="M40" s="41" t="s">
        <v>1271</v>
      </c>
      <c r="N40" s="34"/>
      <c r="O40"/>
    </row>
    <row r="41" spans="1:15" ht="12.75">
      <c r="A41" s="42" t="s">
        <v>172</v>
      </c>
      <c r="B41" s="47"/>
      <c r="C41" s="48" t="s">
        <v>178</v>
      </c>
      <c r="D41" s="89" t="s">
        <v>552</v>
      </c>
      <c r="E41" s="90" t="s">
        <v>619</v>
      </c>
      <c r="F41" s="90" t="s">
        <v>565</v>
      </c>
      <c r="G41" s="90" t="s">
        <v>580</v>
      </c>
      <c r="H41" s="90" t="s">
        <v>1006</v>
      </c>
      <c r="I41" s="90" t="s">
        <v>1007</v>
      </c>
      <c r="J41" s="90" t="s">
        <v>553</v>
      </c>
      <c r="K41" s="91" t="s">
        <v>871</v>
      </c>
      <c r="L41" s="49"/>
      <c r="M41" s="50" t="s">
        <v>1272</v>
      </c>
      <c r="N41" s="34"/>
      <c r="O41"/>
    </row>
    <row r="42" spans="1:15" ht="12.75">
      <c r="A42" s="45" t="s">
        <v>1099</v>
      </c>
      <c r="B42" s="51">
        <v>35</v>
      </c>
      <c r="C42" s="46" t="s">
        <v>490</v>
      </c>
      <c r="D42" s="86" t="s">
        <v>646</v>
      </c>
      <c r="E42" s="87" t="s">
        <v>651</v>
      </c>
      <c r="F42" s="87" t="s">
        <v>652</v>
      </c>
      <c r="G42" s="87" t="s">
        <v>653</v>
      </c>
      <c r="H42" s="87" t="s">
        <v>1022</v>
      </c>
      <c r="I42" s="87" t="s">
        <v>1023</v>
      </c>
      <c r="J42" s="87" t="s">
        <v>1273</v>
      </c>
      <c r="K42" s="88" t="s">
        <v>1274</v>
      </c>
      <c r="L42" s="40"/>
      <c r="M42" s="41" t="s">
        <v>1275</v>
      </c>
      <c r="N42" s="34"/>
      <c r="O42"/>
    </row>
    <row r="43" spans="1:15" ht="12.75">
      <c r="A43" s="42" t="s">
        <v>172</v>
      </c>
      <c r="B43" s="47"/>
      <c r="C43" s="48" t="s">
        <v>293</v>
      </c>
      <c r="D43" s="89" t="s">
        <v>654</v>
      </c>
      <c r="E43" s="90" t="s">
        <v>565</v>
      </c>
      <c r="F43" s="90" t="s">
        <v>655</v>
      </c>
      <c r="G43" s="90" t="s">
        <v>566</v>
      </c>
      <c r="H43" s="90" t="s">
        <v>1024</v>
      </c>
      <c r="I43" s="90" t="s">
        <v>632</v>
      </c>
      <c r="J43" s="90" t="s">
        <v>601</v>
      </c>
      <c r="K43" s="91" t="s">
        <v>565</v>
      </c>
      <c r="L43" s="49"/>
      <c r="M43" s="50" t="s">
        <v>1276</v>
      </c>
      <c r="N43" s="34"/>
      <c r="O43"/>
    </row>
    <row r="44" spans="1:15" ht="12.75">
      <c r="A44" s="45" t="s">
        <v>1158</v>
      </c>
      <c r="B44" s="51">
        <v>30</v>
      </c>
      <c r="C44" s="46" t="s">
        <v>485</v>
      </c>
      <c r="D44" s="86" t="s">
        <v>669</v>
      </c>
      <c r="E44" s="87" t="s">
        <v>670</v>
      </c>
      <c r="F44" s="87" t="s">
        <v>664</v>
      </c>
      <c r="G44" s="87" t="s">
        <v>663</v>
      </c>
      <c r="H44" s="87" t="s">
        <v>1028</v>
      </c>
      <c r="I44" s="87" t="s">
        <v>1029</v>
      </c>
      <c r="J44" s="87" t="s">
        <v>1277</v>
      </c>
      <c r="K44" s="88" t="s">
        <v>1278</v>
      </c>
      <c r="L44" s="40"/>
      <c r="M44" s="41" t="s">
        <v>1279</v>
      </c>
      <c r="N44" s="34"/>
      <c r="O44"/>
    </row>
    <row r="45" spans="1:15" ht="12.75">
      <c r="A45" s="42" t="s">
        <v>152</v>
      </c>
      <c r="B45" s="47"/>
      <c r="C45" s="48" t="s">
        <v>33</v>
      </c>
      <c r="D45" s="89" t="s">
        <v>725</v>
      </c>
      <c r="E45" s="90" t="s">
        <v>725</v>
      </c>
      <c r="F45" s="90" t="s">
        <v>672</v>
      </c>
      <c r="G45" s="90" t="s">
        <v>671</v>
      </c>
      <c r="H45" s="90" t="s">
        <v>1030</v>
      </c>
      <c r="I45" s="90" t="s">
        <v>1031</v>
      </c>
      <c r="J45" s="90" t="s">
        <v>1280</v>
      </c>
      <c r="K45" s="91" t="s">
        <v>1280</v>
      </c>
      <c r="L45" s="49" t="s">
        <v>633</v>
      </c>
      <c r="M45" s="50" t="s">
        <v>1281</v>
      </c>
      <c r="N45" s="34"/>
      <c r="O45"/>
    </row>
    <row r="46" spans="1:15" ht="12.75">
      <c r="A46" s="45" t="s">
        <v>1100</v>
      </c>
      <c r="B46" s="51">
        <v>43</v>
      </c>
      <c r="C46" s="46" t="s">
        <v>498</v>
      </c>
      <c r="D46" s="86" t="s">
        <v>712</v>
      </c>
      <c r="E46" s="87" t="s">
        <v>713</v>
      </c>
      <c r="F46" s="87" t="s">
        <v>714</v>
      </c>
      <c r="G46" s="87" t="s">
        <v>715</v>
      </c>
      <c r="H46" s="87" t="s">
        <v>1053</v>
      </c>
      <c r="I46" s="87" t="s">
        <v>1054</v>
      </c>
      <c r="J46" s="87" t="s">
        <v>1282</v>
      </c>
      <c r="K46" s="88" t="s">
        <v>1283</v>
      </c>
      <c r="L46" s="40"/>
      <c r="M46" s="41" t="s">
        <v>1284</v>
      </c>
      <c r="N46" s="34"/>
      <c r="O46"/>
    </row>
    <row r="47" spans="1:15" ht="12.75">
      <c r="A47" s="42" t="s">
        <v>172</v>
      </c>
      <c r="B47" s="47"/>
      <c r="C47" s="48" t="s">
        <v>40</v>
      </c>
      <c r="D47" s="89" t="s">
        <v>964</v>
      </c>
      <c r="E47" s="90" t="s">
        <v>716</v>
      </c>
      <c r="F47" s="90" t="s">
        <v>717</v>
      </c>
      <c r="G47" s="90" t="s">
        <v>667</v>
      </c>
      <c r="H47" s="90" t="s">
        <v>667</v>
      </c>
      <c r="I47" s="90" t="s">
        <v>1055</v>
      </c>
      <c r="J47" s="90" t="s">
        <v>632</v>
      </c>
      <c r="K47" s="91" t="s">
        <v>632</v>
      </c>
      <c r="L47" s="49"/>
      <c r="M47" s="50" t="s">
        <v>1285</v>
      </c>
      <c r="N47" s="34"/>
      <c r="O47"/>
    </row>
    <row r="48" spans="1:15" ht="12.75">
      <c r="A48" s="45" t="s">
        <v>1101</v>
      </c>
      <c r="B48" s="51">
        <v>36</v>
      </c>
      <c r="C48" s="46" t="s">
        <v>491</v>
      </c>
      <c r="D48" s="86" t="s">
        <v>662</v>
      </c>
      <c r="E48" s="87" t="s">
        <v>663</v>
      </c>
      <c r="F48" s="87" t="s">
        <v>664</v>
      </c>
      <c r="G48" s="87" t="s">
        <v>665</v>
      </c>
      <c r="H48" s="87" t="s">
        <v>1026</v>
      </c>
      <c r="I48" s="87" t="s">
        <v>1027</v>
      </c>
      <c r="J48" s="87" t="s">
        <v>1286</v>
      </c>
      <c r="K48" s="88" t="s">
        <v>1287</v>
      </c>
      <c r="L48" s="40"/>
      <c r="M48" s="41" t="s">
        <v>1288</v>
      </c>
      <c r="N48" s="34"/>
      <c r="O48"/>
    </row>
    <row r="49" spans="1:15" ht="12.75">
      <c r="A49" s="42" t="s">
        <v>172</v>
      </c>
      <c r="B49" s="47"/>
      <c r="C49" s="48" t="s">
        <v>286</v>
      </c>
      <c r="D49" s="89" t="s">
        <v>965</v>
      </c>
      <c r="E49" s="90" t="s">
        <v>667</v>
      </c>
      <c r="F49" s="90" t="s">
        <v>668</v>
      </c>
      <c r="G49" s="90" t="s">
        <v>718</v>
      </c>
      <c r="H49" s="90" t="s">
        <v>966</v>
      </c>
      <c r="I49" s="90" t="s">
        <v>1056</v>
      </c>
      <c r="J49" s="90" t="s">
        <v>1055</v>
      </c>
      <c r="K49" s="91" t="s">
        <v>1318</v>
      </c>
      <c r="L49" s="49"/>
      <c r="M49" s="50" t="s">
        <v>1289</v>
      </c>
      <c r="N49" s="34"/>
      <c r="O49"/>
    </row>
    <row r="50" spans="1:15" ht="12.75">
      <c r="A50" s="45" t="s">
        <v>1159</v>
      </c>
      <c r="B50" s="51">
        <v>22</v>
      </c>
      <c r="C50" s="46" t="s">
        <v>477</v>
      </c>
      <c r="D50" s="86" t="s">
        <v>581</v>
      </c>
      <c r="E50" s="87" t="s">
        <v>582</v>
      </c>
      <c r="F50" s="87" t="s">
        <v>583</v>
      </c>
      <c r="G50" s="87" t="s">
        <v>584</v>
      </c>
      <c r="H50" s="87" t="s">
        <v>1032</v>
      </c>
      <c r="I50" s="87" t="s">
        <v>1033</v>
      </c>
      <c r="J50" s="87" t="s">
        <v>1290</v>
      </c>
      <c r="K50" s="88" t="s">
        <v>1291</v>
      </c>
      <c r="L50" s="40"/>
      <c r="M50" s="41" t="s">
        <v>1292</v>
      </c>
      <c r="N50" s="34"/>
      <c r="O50"/>
    </row>
    <row r="51" spans="1:15" ht="12.75">
      <c r="A51" s="42" t="s">
        <v>205</v>
      </c>
      <c r="B51" s="47"/>
      <c r="C51" s="48" t="s">
        <v>252</v>
      </c>
      <c r="D51" s="89" t="s">
        <v>659</v>
      </c>
      <c r="E51" s="90" t="s">
        <v>661</v>
      </c>
      <c r="F51" s="90" t="s">
        <v>661</v>
      </c>
      <c r="G51" s="90" t="s">
        <v>678</v>
      </c>
      <c r="H51" s="90" t="s">
        <v>1058</v>
      </c>
      <c r="I51" s="90" t="s">
        <v>660</v>
      </c>
      <c r="J51" s="90" t="s">
        <v>736</v>
      </c>
      <c r="K51" s="91" t="s">
        <v>649</v>
      </c>
      <c r="L51" s="49"/>
      <c r="M51" s="50" t="s">
        <v>1293</v>
      </c>
      <c r="N51" s="34"/>
      <c r="O51"/>
    </row>
    <row r="52" spans="1:15" ht="12.75">
      <c r="A52" s="45" t="s">
        <v>1294</v>
      </c>
      <c r="B52" s="51">
        <v>24</v>
      </c>
      <c r="C52" s="46" t="s">
        <v>479</v>
      </c>
      <c r="D52" s="86" t="s">
        <v>587</v>
      </c>
      <c r="E52" s="87" t="s">
        <v>588</v>
      </c>
      <c r="F52" s="87" t="s">
        <v>589</v>
      </c>
      <c r="G52" s="87" t="s">
        <v>590</v>
      </c>
      <c r="H52" s="87" t="s">
        <v>1040</v>
      </c>
      <c r="I52" s="87" t="s">
        <v>1041</v>
      </c>
      <c r="J52" s="87" t="s">
        <v>1295</v>
      </c>
      <c r="K52" s="88" t="s">
        <v>1296</v>
      </c>
      <c r="L52" s="40"/>
      <c r="M52" s="41" t="s">
        <v>1297</v>
      </c>
      <c r="N52" s="34"/>
      <c r="O52"/>
    </row>
    <row r="53" spans="1:15" ht="12.75">
      <c r="A53" s="42" t="s">
        <v>207</v>
      </c>
      <c r="B53" s="47"/>
      <c r="C53" s="48" t="s">
        <v>210</v>
      </c>
      <c r="D53" s="89" t="s">
        <v>728</v>
      </c>
      <c r="E53" s="90" t="s">
        <v>729</v>
      </c>
      <c r="F53" s="90" t="s">
        <v>730</v>
      </c>
      <c r="G53" s="90" t="s">
        <v>730</v>
      </c>
      <c r="H53" s="90" t="s">
        <v>1065</v>
      </c>
      <c r="I53" s="90" t="s">
        <v>1066</v>
      </c>
      <c r="J53" s="90" t="s">
        <v>591</v>
      </c>
      <c r="K53" s="91" t="s">
        <v>591</v>
      </c>
      <c r="L53" s="49"/>
      <c r="M53" s="50" t="s">
        <v>1298</v>
      </c>
      <c r="N53" s="34"/>
      <c r="O53"/>
    </row>
    <row r="54" spans="1:15" ht="12.75">
      <c r="A54" s="45" t="s">
        <v>1057</v>
      </c>
      <c r="B54" s="51">
        <v>41</v>
      </c>
      <c r="C54" s="46" t="s">
        <v>496</v>
      </c>
      <c r="D54" s="86" t="s">
        <v>967</v>
      </c>
      <c r="E54" s="87" t="s">
        <v>687</v>
      </c>
      <c r="F54" s="87" t="s">
        <v>589</v>
      </c>
      <c r="G54" s="87" t="s">
        <v>688</v>
      </c>
      <c r="H54" s="87" t="s">
        <v>1034</v>
      </c>
      <c r="I54" s="87" t="s">
        <v>1035</v>
      </c>
      <c r="J54" s="87" t="s">
        <v>1290</v>
      </c>
      <c r="K54" s="88" t="s">
        <v>1299</v>
      </c>
      <c r="L54" s="40"/>
      <c r="M54" s="41" t="s">
        <v>1300</v>
      </c>
      <c r="N54" s="34"/>
      <c r="O54"/>
    </row>
    <row r="55" spans="1:15" ht="12.75">
      <c r="A55" s="42" t="s">
        <v>207</v>
      </c>
      <c r="B55" s="47"/>
      <c r="C55" s="48" t="s">
        <v>199</v>
      </c>
      <c r="D55" s="89" t="s">
        <v>689</v>
      </c>
      <c r="E55" s="90" t="s">
        <v>677</v>
      </c>
      <c r="F55" s="90" t="s">
        <v>730</v>
      </c>
      <c r="G55" s="90" t="s">
        <v>727</v>
      </c>
      <c r="H55" s="90" t="s">
        <v>684</v>
      </c>
      <c r="I55" s="90" t="s">
        <v>1063</v>
      </c>
      <c r="J55" s="90" t="s">
        <v>666</v>
      </c>
      <c r="K55" s="91" t="s">
        <v>658</v>
      </c>
      <c r="L55" s="49"/>
      <c r="M55" s="50" t="s">
        <v>1301</v>
      </c>
      <c r="N55" s="34"/>
      <c r="O55"/>
    </row>
    <row r="56" spans="1:15" ht="12.75">
      <c r="A56" s="45" t="s">
        <v>1059</v>
      </c>
      <c r="B56" s="51">
        <v>56</v>
      </c>
      <c r="C56" s="46" t="s">
        <v>511</v>
      </c>
      <c r="D56" s="86" t="s">
        <v>719</v>
      </c>
      <c r="E56" s="87" t="s">
        <v>720</v>
      </c>
      <c r="F56" s="87" t="s">
        <v>721</v>
      </c>
      <c r="G56" s="87" t="s">
        <v>722</v>
      </c>
      <c r="H56" s="87" t="s">
        <v>1060</v>
      </c>
      <c r="I56" s="87" t="s">
        <v>1061</v>
      </c>
      <c r="J56" s="87" t="s">
        <v>1313</v>
      </c>
      <c r="K56" s="88" t="s">
        <v>1321</v>
      </c>
      <c r="L56" s="40"/>
      <c r="M56" s="41" t="s">
        <v>1322</v>
      </c>
      <c r="N56" s="34"/>
      <c r="O56"/>
    </row>
    <row r="57" spans="1:15" ht="12.75">
      <c r="A57" s="42" t="s">
        <v>172</v>
      </c>
      <c r="B57" s="47"/>
      <c r="C57" s="48" t="s">
        <v>348</v>
      </c>
      <c r="D57" s="89" t="s">
        <v>966</v>
      </c>
      <c r="E57" s="90" t="s">
        <v>717</v>
      </c>
      <c r="F57" s="90" t="s">
        <v>723</v>
      </c>
      <c r="G57" s="90" t="s">
        <v>724</v>
      </c>
      <c r="H57" s="90" t="s">
        <v>1062</v>
      </c>
      <c r="I57" s="90" t="s">
        <v>601</v>
      </c>
      <c r="J57" s="90" t="s">
        <v>717</v>
      </c>
      <c r="K57" s="91" t="s">
        <v>1323</v>
      </c>
      <c r="L57" s="49"/>
      <c r="M57" s="50" t="s">
        <v>1324</v>
      </c>
      <c r="N57" s="34"/>
      <c r="O57"/>
    </row>
    <row r="58" spans="1:15" ht="12.75">
      <c r="A58" s="45" t="s">
        <v>1039</v>
      </c>
      <c r="B58" s="51">
        <v>37</v>
      </c>
      <c r="C58" s="46" t="s">
        <v>492</v>
      </c>
      <c r="D58" s="86" t="s">
        <v>673</v>
      </c>
      <c r="E58" s="87" t="s">
        <v>674</v>
      </c>
      <c r="F58" s="87" t="s">
        <v>675</v>
      </c>
      <c r="G58" s="87" t="s">
        <v>676</v>
      </c>
      <c r="H58" s="87" t="s">
        <v>1037</v>
      </c>
      <c r="I58" s="87" t="s">
        <v>1038</v>
      </c>
      <c r="J58" s="87" t="s">
        <v>1028</v>
      </c>
      <c r="K58" s="88" t="s">
        <v>1302</v>
      </c>
      <c r="L58" s="40"/>
      <c r="M58" s="41" t="s">
        <v>1303</v>
      </c>
      <c r="N58" s="34"/>
      <c r="O58"/>
    </row>
    <row r="59" spans="1:15" ht="12.75">
      <c r="A59" s="42" t="s">
        <v>207</v>
      </c>
      <c r="B59" s="47"/>
      <c r="C59" s="48" t="s">
        <v>235</v>
      </c>
      <c r="D59" s="89" t="s">
        <v>726</v>
      </c>
      <c r="E59" s="90" t="s">
        <v>726</v>
      </c>
      <c r="F59" s="90" t="s">
        <v>685</v>
      </c>
      <c r="G59" s="90" t="s">
        <v>728</v>
      </c>
      <c r="H59" s="90" t="s">
        <v>660</v>
      </c>
      <c r="I59" s="90" t="s">
        <v>1064</v>
      </c>
      <c r="J59" s="90" t="s">
        <v>1025</v>
      </c>
      <c r="K59" s="91" t="s">
        <v>1072</v>
      </c>
      <c r="L59" s="49"/>
      <c r="M59" s="50" t="s">
        <v>1304</v>
      </c>
      <c r="N59" s="34"/>
      <c r="O59"/>
    </row>
    <row r="60" spans="1:15" ht="12.75">
      <c r="A60" s="45" t="s">
        <v>1102</v>
      </c>
      <c r="B60" s="51">
        <v>42</v>
      </c>
      <c r="C60" s="46" t="s">
        <v>497</v>
      </c>
      <c r="D60" s="86" t="s">
        <v>680</v>
      </c>
      <c r="E60" s="87" t="s">
        <v>681</v>
      </c>
      <c r="F60" s="87" t="s">
        <v>682</v>
      </c>
      <c r="G60" s="87" t="s">
        <v>683</v>
      </c>
      <c r="H60" s="87" t="s">
        <v>1067</v>
      </c>
      <c r="I60" s="87" t="s">
        <v>1068</v>
      </c>
      <c r="J60" s="87" t="s">
        <v>1305</v>
      </c>
      <c r="K60" s="88" t="s">
        <v>1306</v>
      </c>
      <c r="L60" s="40"/>
      <c r="M60" s="41" t="s">
        <v>1307</v>
      </c>
      <c r="N60" s="34"/>
      <c r="O60"/>
    </row>
    <row r="61" spans="1:15" ht="12.75">
      <c r="A61" s="42" t="s">
        <v>205</v>
      </c>
      <c r="B61" s="47"/>
      <c r="C61" s="48" t="s">
        <v>213</v>
      </c>
      <c r="D61" s="89" t="s">
        <v>738</v>
      </c>
      <c r="E61" s="90" t="s">
        <v>679</v>
      </c>
      <c r="F61" s="90" t="s">
        <v>728</v>
      </c>
      <c r="G61" s="90" t="s">
        <v>787</v>
      </c>
      <c r="H61" s="90" t="s">
        <v>636</v>
      </c>
      <c r="I61" s="90" t="s">
        <v>684</v>
      </c>
      <c r="J61" s="90" t="s">
        <v>636</v>
      </c>
      <c r="K61" s="91" t="s">
        <v>964</v>
      </c>
      <c r="L61" s="49"/>
      <c r="M61" s="50" t="s">
        <v>1308</v>
      </c>
      <c r="N61" s="34"/>
      <c r="O61"/>
    </row>
    <row r="62" spans="1:15" ht="12.75">
      <c r="A62" s="45" t="s">
        <v>1044</v>
      </c>
      <c r="B62" s="51">
        <v>26</v>
      </c>
      <c r="C62" s="46" t="s">
        <v>481</v>
      </c>
      <c r="D62" s="86" t="s">
        <v>592</v>
      </c>
      <c r="E62" s="87" t="s">
        <v>593</v>
      </c>
      <c r="F62" s="87" t="s">
        <v>594</v>
      </c>
      <c r="G62" s="87" t="s">
        <v>595</v>
      </c>
      <c r="H62" s="87" t="s">
        <v>1045</v>
      </c>
      <c r="I62" s="87" t="s">
        <v>1046</v>
      </c>
      <c r="J62" s="87" t="s">
        <v>1309</v>
      </c>
      <c r="K62" s="88" t="s">
        <v>1310</v>
      </c>
      <c r="L62" s="40"/>
      <c r="M62" s="41" t="s">
        <v>1311</v>
      </c>
      <c r="N62" s="34"/>
      <c r="O62"/>
    </row>
    <row r="63" spans="1:15" ht="12.75">
      <c r="A63" s="42" t="s">
        <v>207</v>
      </c>
      <c r="B63" s="47"/>
      <c r="C63" s="48" t="s">
        <v>210</v>
      </c>
      <c r="D63" s="89" t="s">
        <v>747</v>
      </c>
      <c r="E63" s="90" t="s">
        <v>746</v>
      </c>
      <c r="F63" s="90" t="s">
        <v>698</v>
      </c>
      <c r="G63" s="90" t="s">
        <v>738</v>
      </c>
      <c r="H63" s="90" t="s">
        <v>698</v>
      </c>
      <c r="I63" s="90" t="s">
        <v>686</v>
      </c>
      <c r="J63" s="90" t="s">
        <v>1036</v>
      </c>
      <c r="K63" s="91" t="s">
        <v>638</v>
      </c>
      <c r="L63" s="49"/>
      <c r="M63" s="50" t="s">
        <v>1312</v>
      </c>
      <c r="N63" s="34"/>
      <c r="O63"/>
    </row>
    <row r="64" spans="1:15" ht="12.75">
      <c r="A64" s="45" t="s">
        <v>1160</v>
      </c>
      <c r="B64" s="51">
        <v>69</v>
      </c>
      <c r="C64" s="46" t="s">
        <v>522</v>
      </c>
      <c r="D64" s="86" t="s">
        <v>756</v>
      </c>
      <c r="E64" s="87" t="s">
        <v>757</v>
      </c>
      <c r="F64" s="87" t="s">
        <v>758</v>
      </c>
      <c r="G64" s="87" t="s">
        <v>759</v>
      </c>
      <c r="H64" s="87" t="s">
        <v>1073</v>
      </c>
      <c r="I64" s="87" t="s">
        <v>1074</v>
      </c>
      <c r="J64" s="87" t="s">
        <v>1313</v>
      </c>
      <c r="K64" s="88" t="s">
        <v>1317</v>
      </c>
      <c r="L64" s="40"/>
      <c r="M64" s="41" t="s">
        <v>1319</v>
      </c>
      <c r="N64" s="34"/>
      <c r="O64"/>
    </row>
    <row r="65" spans="1:15" ht="12.75">
      <c r="A65" s="42" t="s">
        <v>205</v>
      </c>
      <c r="B65" s="47"/>
      <c r="C65" s="48" t="s">
        <v>403</v>
      </c>
      <c r="D65" s="89" t="s">
        <v>786</v>
      </c>
      <c r="E65" s="90" t="s">
        <v>761</v>
      </c>
      <c r="F65" s="90" t="s">
        <v>745</v>
      </c>
      <c r="G65" s="90" t="s">
        <v>868</v>
      </c>
      <c r="H65" s="90" t="s">
        <v>1075</v>
      </c>
      <c r="I65" s="90" t="s">
        <v>1076</v>
      </c>
      <c r="J65" s="90" t="s">
        <v>1072</v>
      </c>
      <c r="K65" s="91" t="s">
        <v>1036</v>
      </c>
      <c r="L65" s="49"/>
      <c r="M65" s="50" t="s">
        <v>1320</v>
      </c>
      <c r="N65" s="34"/>
      <c r="O65"/>
    </row>
    <row r="66" spans="1:15" ht="12.75">
      <c r="A66" s="45" t="s">
        <v>1325</v>
      </c>
      <c r="B66" s="51">
        <v>45</v>
      </c>
      <c r="C66" s="46" t="s">
        <v>500</v>
      </c>
      <c r="D66" s="86" t="s">
        <v>749</v>
      </c>
      <c r="E66" s="87" t="s">
        <v>750</v>
      </c>
      <c r="F66" s="87" t="s">
        <v>751</v>
      </c>
      <c r="G66" s="87" t="s">
        <v>752</v>
      </c>
      <c r="H66" s="87" t="s">
        <v>1077</v>
      </c>
      <c r="I66" s="87" t="s">
        <v>1078</v>
      </c>
      <c r="J66" s="87" t="s">
        <v>1313</v>
      </c>
      <c r="K66" s="88" t="s">
        <v>1314</v>
      </c>
      <c r="L66" s="40"/>
      <c r="M66" s="41" t="s">
        <v>1315</v>
      </c>
      <c r="N66" s="34"/>
      <c r="O66"/>
    </row>
    <row r="67" spans="1:15" ht="12.75">
      <c r="A67" s="42" t="s">
        <v>172</v>
      </c>
      <c r="B67" s="47"/>
      <c r="C67" s="48" t="s">
        <v>201</v>
      </c>
      <c r="D67" s="89" t="s">
        <v>755</v>
      </c>
      <c r="E67" s="90" t="s">
        <v>754</v>
      </c>
      <c r="F67" s="90" t="s">
        <v>787</v>
      </c>
      <c r="G67" s="90" t="s">
        <v>753</v>
      </c>
      <c r="H67" s="90" t="s">
        <v>1079</v>
      </c>
      <c r="I67" s="90" t="s">
        <v>1080</v>
      </c>
      <c r="J67" s="90" t="s">
        <v>717</v>
      </c>
      <c r="K67" s="91" t="s">
        <v>1326</v>
      </c>
      <c r="L67" s="49"/>
      <c r="M67" s="50" t="s">
        <v>1316</v>
      </c>
      <c r="N67" s="34"/>
      <c r="O67"/>
    </row>
    <row r="68" spans="1:15" ht="12.75">
      <c r="A68" s="45" t="s">
        <v>1161</v>
      </c>
      <c r="B68" s="51">
        <v>52</v>
      </c>
      <c r="C68" s="46" t="s">
        <v>507</v>
      </c>
      <c r="D68" s="86" t="s">
        <v>762</v>
      </c>
      <c r="E68" s="87" t="s">
        <v>763</v>
      </c>
      <c r="F68" s="87" t="s">
        <v>764</v>
      </c>
      <c r="G68" s="87" t="s">
        <v>607</v>
      </c>
      <c r="H68" s="87" t="s">
        <v>1081</v>
      </c>
      <c r="I68" s="87" t="s">
        <v>1082</v>
      </c>
      <c r="J68" s="87" t="s">
        <v>1313</v>
      </c>
      <c r="K68" s="88" t="s">
        <v>1327</v>
      </c>
      <c r="L68" s="40"/>
      <c r="M68" s="41" t="s">
        <v>1328</v>
      </c>
      <c r="N68" s="34"/>
      <c r="O68"/>
    </row>
    <row r="69" spans="1:15" ht="12.75">
      <c r="A69" s="42" t="s">
        <v>207</v>
      </c>
      <c r="B69" s="47"/>
      <c r="C69" s="48" t="s">
        <v>50</v>
      </c>
      <c r="D69" s="89" t="s">
        <v>771</v>
      </c>
      <c r="E69" s="90" t="s">
        <v>765</v>
      </c>
      <c r="F69" s="90" t="s">
        <v>739</v>
      </c>
      <c r="G69" s="90" t="s">
        <v>869</v>
      </c>
      <c r="H69" s="90" t="s">
        <v>868</v>
      </c>
      <c r="I69" s="90" t="s">
        <v>744</v>
      </c>
      <c r="J69" s="90" t="s">
        <v>966</v>
      </c>
      <c r="K69" s="91" t="s">
        <v>1329</v>
      </c>
      <c r="L69" s="49"/>
      <c r="M69" s="50" t="s">
        <v>1330</v>
      </c>
      <c r="N69" s="34"/>
      <c r="O69"/>
    </row>
    <row r="70" spans="1:15" ht="12.75">
      <c r="A70" s="45" t="s">
        <v>1103</v>
      </c>
      <c r="B70" s="51">
        <v>57</v>
      </c>
      <c r="C70" s="46" t="s">
        <v>512</v>
      </c>
      <c r="D70" s="86" t="s">
        <v>780</v>
      </c>
      <c r="E70" s="87" t="s">
        <v>781</v>
      </c>
      <c r="F70" s="87" t="s">
        <v>782</v>
      </c>
      <c r="G70" s="87" t="s">
        <v>783</v>
      </c>
      <c r="H70" s="87" t="s">
        <v>1083</v>
      </c>
      <c r="I70" s="87" t="s">
        <v>1084</v>
      </c>
      <c r="J70" s="87" t="s">
        <v>1313</v>
      </c>
      <c r="K70" s="88" t="s">
        <v>1331</v>
      </c>
      <c r="L70" s="40"/>
      <c r="M70" s="41" t="s">
        <v>1332</v>
      </c>
      <c r="N70" s="34"/>
      <c r="O70"/>
    </row>
    <row r="71" spans="1:15" ht="12.75">
      <c r="A71" s="42" t="s">
        <v>205</v>
      </c>
      <c r="B71" s="47"/>
      <c r="C71" s="48" t="s">
        <v>210</v>
      </c>
      <c r="D71" s="89" t="s">
        <v>805</v>
      </c>
      <c r="E71" s="90" t="s">
        <v>785</v>
      </c>
      <c r="F71" s="90" t="s">
        <v>779</v>
      </c>
      <c r="G71" s="90" t="s">
        <v>779</v>
      </c>
      <c r="H71" s="90" t="s">
        <v>1066</v>
      </c>
      <c r="I71" s="90" t="s">
        <v>1075</v>
      </c>
      <c r="J71" s="90" t="s">
        <v>1072</v>
      </c>
      <c r="K71" s="91" t="s">
        <v>1076</v>
      </c>
      <c r="L71" s="49"/>
      <c r="M71" s="50" t="s">
        <v>1333</v>
      </c>
      <c r="N71" s="34"/>
      <c r="O71"/>
    </row>
    <row r="72" spans="1:15" ht="12.75">
      <c r="A72" s="45" t="s">
        <v>1334</v>
      </c>
      <c r="B72" s="51">
        <v>50</v>
      </c>
      <c r="C72" s="46" t="s">
        <v>505</v>
      </c>
      <c r="D72" s="86" t="s">
        <v>773</v>
      </c>
      <c r="E72" s="87" t="s">
        <v>774</v>
      </c>
      <c r="F72" s="87" t="s">
        <v>775</v>
      </c>
      <c r="G72" s="87" t="s">
        <v>776</v>
      </c>
      <c r="H72" s="87" t="s">
        <v>1085</v>
      </c>
      <c r="I72" s="87" t="s">
        <v>1086</v>
      </c>
      <c r="J72" s="87" t="s">
        <v>1313</v>
      </c>
      <c r="K72" s="88" t="s">
        <v>1335</v>
      </c>
      <c r="L72" s="40"/>
      <c r="M72" s="41" t="s">
        <v>1336</v>
      </c>
      <c r="N72" s="34"/>
      <c r="O72"/>
    </row>
    <row r="73" spans="1:15" ht="12.75">
      <c r="A73" s="42" t="s">
        <v>172</v>
      </c>
      <c r="B73" s="47"/>
      <c r="C73" s="48" t="s">
        <v>174</v>
      </c>
      <c r="D73" s="89" t="s">
        <v>870</v>
      </c>
      <c r="E73" s="90" t="s">
        <v>778</v>
      </c>
      <c r="F73" s="90" t="s">
        <v>784</v>
      </c>
      <c r="G73" s="90" t="s">
        <v>778</v>
      </c>
      <c r="H73" s="90" t="s">
        <v>1087</v>
      </c>
      <c r="I73" s="90" t="s">
        <v>1088</v>
      </c>
      <c r="J73" s="90" t="s">
        <v>717</v>
      </c>
      <c r="K73" s="91" t="s">
        <v>1337</v>
      </c>
      <c r="L73" s="49" t="s">
        <v>633</v>
      </c>
      <c r="M73" s="50" t="s">
        <v>1338</v>
      </c>
      <c r="N73" s="34"/>
      <c r="O73"/>
    </row>
    <row r="74" spans="1:15" ht="12.75">
      <c r="A74" s="45" t="s">
        <v>1162</v>
      </c>
      <c r="B74" s="51">
        <v>49</v>
      </c>
      <c r="C74" s="46" t="s">
        <v>504</v>
      </c>
      <c r="D74" s="86" t="s">
        <v>789</v>
      </c>
      <c r="E74" s="87" t="s">
        <v>790</v>
      </c>
      <c r="F74" s="87" t="s">
        <v>791</v>
      </c>
      <c r="G74" s="87" t="s">
        <v>792</v>
      </c>
      <c r="H74" s="87" t="s">
        <v>1089</v>
      </c>
      <c r="I74" s="87" t="s">
        <v>1090</v>
      </c>
      <c r="J74" s="87" t="s">
        <v>1313</v>
      </c>
      <c r="K74" s="88" t="s">
        <v>1339</v>
      </c>
      <c r="L74" s="40"/>
      <c r="M74" s="41" t="s">
        <v>1340</v>
      </c>
      <c r="N74" s="34"/>
      <c r="O74"/>
    </row>
    <row r="75" spans="1:15" ht="12.75">
      <c r="A75" s="42" t="s">
        <v>207</v>
      </c>
      <c r="B75" s="47"/>
      <c r="C75" s="48" t="s">
        <v>298</v>
      </c>
      <c r="D75" s="89" t="s">
        <v>794</v>
      </c>
      <c r="E75" s="90" t="s">
        <v>794</v>
      </c>
      <c r="F75" s="90" t="s">
        <v>872</v>
      </c>
      <c r="G75" s="90" t="s">
        <v>873</v>
      </c>
      <c r="H75" s="90" t="s">
        <v>760</v>
      </c>
      <c r="I75" s="90" t="s">
        <v>867</v>
      </c>
      <c r="J75" s="90" t="s">
        <v>966</v>
      </c>
      <c r="K75" s="91" t="s">
        <v>1341</v>
      </c>
      <c r="L75" s="49"/>
      <c r="M75" s="50" t="s">
        <v>1342</v>
      </c>
      <c r="N75" s="34"/>
      <c r="O75"/>
    </row>
    <row r="76" spans="1:15" ht="12.75">
      <c r="A76" s="45" t="s">
        <v>1343</v>
      </c>
      <c r="B76" s="51">
        <v>60</v>
      </c>
      <c r="C76" s="46" t="s">
        <v>515</v>
      </c>
      <c r="D76" s="86" t="s">
        <v>807</v>
      </c>
      <c r="E76" s="87" t="s">
        <v>808</v>
      </c>
      <c r="F76" s="87" t="s">
        <v>809</v>
      </c>
      <c r="G76" s="87" t="s">
        <v>810</v>
      </c>
      <c r="H76" s="87" t="s">
        <v>1104</v>
      </c>
      <c r="I76" s="87" t="s">
        <v>1105</v>
      </c>
      <c r="J76" s="87" t="s">
        <v>1344</v>
      </c>
      <c r="K76" s="88" t="s">
        <v>1345</v>
      </c>
      <c r="L76" s="40"/>
      <c r="M76" s="41" t="s">
        <v>1346</v>
      </c>
      <c r="N76" s="34"/>
      <c r="O76"/>
    </row>
    <row r="77" spans="1:15" ht="12.75">
      <c r="A77" s="42" t="s">
        <v>309</v>
      </c>
      <c r="B77" s="47"/>
      <c r="C77" s="48" t="s">
        <v>351</v>
      </c>
      <c r="D77" s="89" t="s">
        <v>811</v>
      </c>
      <c r="E77" s="90" t="s">
        <v>811</v>
      </c>
      <c r="F77" s="90" t="s">
        <v>875</v>
      </c>
      <c r="G77" s="90" t="s">
        <v>876</v>
      </c>
      <c r="H77" s="90" t="s">
        <v>1106</v>
      </c>
      <c r="I77" s="90" t="s">
        <v>1098</v>
      </c>
      <c r="J77" s="90" t="s">
        <v>1347</v>
      </c>
      <c r="K77" s="91" t="s">
        <v>1348</v>
      </c>
      <c r="L77" s="49"/>
      <c r="M77" s="50" t="s">
        <v>1349</v>
      </c>
      <c r="N77" s="34"/>
      <c r="O77"/>
    </row>
    <row r="78" spans="1:15" ht="12.75">
      <c r="A78" s="45" t="s">
        <v>968</v>
      </c>
      <c r="B78" s="51">
        <v>39</v>
      </c>
      <c r="C78" s="46" t="s">
        <v>494</v>
      </c>
      <c r="D78" s="86" t="s">
        <v>690</v>
      </c>
      <c r="E78" s="87" t="s">
        <v>691</v>
      </c>
      <c r="F78" s="87" t="s">
        <v>692</v>
      </c>
      <c r="G78" s="87" t="s">
        <v>693</v>
      </c>
      <c r="H78" s="87" t="s">
        <v>1047</v>
      </c>
      <c r="I78" s="87" t="s">
        <v>1048</v>
      </c>
      <c r="J78" s="87" t="s">
        <v>1350</v>
      </c>
      <c r="K78" s="88" t="s">
        <v>1351</v>
      </c>
      <c r="L78" s="40" t="s">
        <v>1352</v>
      </c>
      <c r="M78" s="41" t="s">
        <v>1353</v>
      </c>
      <c r="N78" s="34"/>
      <c r="O78"/>
    </row>
    <row r="79" spans="1:15" ht="12.75">
      <c r="A79" s="42" t="s">
        <v>152</v>
      </c>
      <c r="B79" s="47"/>
      <c r="C79" s="48" t="s">
        <v>189</v>
      </c>
      <c r="D79" s="89" t="s">
        <v>877</v>
      </c>
      <c r="E79" s="90" t="s">
        <v>805</v>
      </c>
      <c r="F79" s="90" t="s">
        <v>870</v>
      </c>
      <c r="G79" s="90" t="s">
        <v>805</v>
      </c>
      <c r="H79" s="90" t="s">
        <v>753</v>
      </c>
      <c r="I79" s="90" t="s">
        <v>760</v>
      </c>
      <c r="J79" s="90" t="s">
        <v>724</v>
      </c>
      <c r="K79" s="91" t="s">
        <v>761</v>
      </c>
      <c r="L79" s="49"/>
      <c r="M79" s="50" t="s">
        <v>1354</v>
      </c>
      <c r="N79" s="34"/>
      <c r="O79"/>
    </row>
    <row r="80" spans="1:15" ht="12.75">
      <c r="A80" s="45" t="s">
        <v>1355</v>
      </c>
      <c r="B80" s="51">
        <v>61</v>
      </c>
      <c r="C80" s="46" t="s">
        <v>516</v>
      </c>
      <c r="D80" s="86" t="s">
        <v>819</v>
      </c>
      <c r="E80" s="87" t="s">
        <v>820</v>
      </c>
      <c r="F80" s="87" t="s">
        <v>821</v>
      </c>
      <c r="G80" s="87" t="s">
        <v>822</v>
      </c>
      <c r="H80" s="87" t="s">
        <v>1107</v>
      </c>
      <c r="I80" s="87" t="s">
        <v>1108</v>
      </c>
      <c r="J80" s="87" t="s">
        <v>1356</v>
      </c>
      <c r="K80" s="88" t="s">
        <v>1357</v>
      </c>
      <c r="L80" s="40"/>
      <c r="M80" s="41" t="s">
        <v>1358</v>
      </c>
      <c r="N80" s="34"/>
      <c r="O80"/>
    </row>
    <row r="81" spans="1:15" ht="12.75">
      <c r="A81" s="42" t="s">
        <v>309</v>
      </c>
      <c r="B81" s="47"/>
      <c r="C81" s="48" t="s">
        <v>351</v>
      </c>
      <c r="D81" s="89" t="s">
        <v>812</v>
      </c>
      <c r="E81" s="90" t="s">
        <v>823</v>
      </c>
      <c r="F81" s="90" t="s">
        <v>876</v>
      </c>
      <c r="G81" s="90" t="s">
        <v>875</v>
      </c>
      <c r="H81" s="90" t="s">
        <v>1109</v>
      </c>
      <c r="I81" s="90" t="s">
        <v>1110</v>
      </c>
      <c r="J81" s="90" t="s">
        <v>1359</v>
      </c>
      <c r="K81" s="91" t="s">
        <v>1360</v>
      </c>
      <c r="L81" s="49" t="s">
        <v>633</v>
      </c>
      <c r="M81" s="50" t="s">
        <v>1361</v>
      </c>
      <c r="N81" s="34"/>
      <c r="O81"/>
    </row>
    <row r="82" spans="1:15" ht="12.75">
      <c r="A82" s="45" t="s">
        <v>1362</v>
      </c>
      <c r="B82" s="51">
        <v>62</v>
      </c>
      <c r="C82" s="46" t="s">
        <v>517</v>
      </c>
      <c r="D82" s="86" t="s">
        <v>819</v>
      </c>
      <c r="E82" s="87" t="s">
        <v>825</v>
      </c>
      <c r="F82" s="87" t="s">
        <v>829</v>
      </c>
      <c r="G82" s="87" t="s">
        <v>797</v>
      </c>
      <c r="H82" s="87" t="s">
        <v>1111</v>
      </c>
      <c r="I82" s="87" t="s">
        <v>1112</v>
      </c>
      <c r="J82" s="87" t="s">
        <v>1363</v>
      </c>
      <c r="K82" s="88" t="s">
        <v>1364</v>
      </c>
      <c r="L82" s="40"/>
      <c r="M82" s="41" t="s">
        <v>1365</v>
      </c>
      <c r="N82" s="34"/>
      <c r="O82"/>
    </row>
    <row r="83" spans="1:15" ht="12.75">
      <c r="A83" s="42" t="s">
        <v>309</v>
      </c>
      <c r="B83" s="47"/>
      <c r="C83" s="48" t="s">
        <v>351</v>
      </c>
      <c r="D83" s="89" t="s">
        <v>812</v>
      </c>
      <c r="E83" s="90" t="s">
        <v>818</v>
      </c>
      <c r="F83" s="90" t="s">
        <v>880</v>
      </c>
      <c r="G83" s="90" t="s">
        <v>835</v>
      </c>
      <c r="H83" s="90" t="s">
        <v>1113</v>
      </c>
      <c r="I83" s="90" t="s">
        <v>1114</v>
      </c>
      <c r="J83" s="90" t="s">
        <v>1366</v>
      </c>
      <c r="K83" s="91" t="s">
        <v>1367</v>
      </c>
      <c r="L83" s="49"/>
      <c r="M83" s="50" t="s">
        <v>1368</v>
      </c>
      <c r="N83" s="34"/>
      <c r="O83"/>
    </row>
    <row r="84" spans="1:15" ht="12.75">
      <c r="A84" s="45" t="s">
        <v>1369</v>
      </c>
      <c r="B84" s="51">
        <v>63</v>
      </c>
      <c r="C84" s="46" t="s">
        <v>518</v>
      </c>
      <c r="D84" s="86" t="s">
        <v>824</v>
      </c>
      <c r="E84" s="87" t="s">
        <v>825</v>
      </c>
      <c r="F84" s="87" t="s">
        <v>826</v>
      </c>
      <c r="G84" s="87" t="s">
        <v>827</v>
      </c>
      <c r="H84" s="87" t="s">
        <v>1115</v>
      </c>
      <c r="I84" s="87" t="s">
        <v>1116</v>
      </c>
      <c r="J84" s="87" t="s">
        <v>1370</v>
      </c>
      <c r="K84" s="88" t="s">
        <v>1371</v>
      </c>
      <c r="L84" s="40"/>
      <c r="M84" s="41" t="s">
        <v>1372</v>
      </c>
      <c r="N84" s="34"/>
      <c r="O84"/>
    </row>
    <row r="85" spans="1:15" ht="12.75">
      <c r="A85" s="42" t="s">
        <v>309</v>
      </c>
      <c r="B85" s="47"/>
      <c r="C85" s="48" t="s">
        <v>351</v>
      </c>
      <c r="D85" s="89" t="s">
        <v>828</v>
      </c>
      <c r="E85" s="90" t="s">
        <v>818</v>
      </c>
      <c r="F85" s="90" t="s">
        <v>879</v>
      </c>
      <c r="G85" s="90" t="s">
        <v>879</v>
      </c>
      <c r="H85" s="90" t="s">
        <v>1117</v>
      </c>
      <c r="I85" s="90" t="s">
        <v>1118</v>
      </c>
      <c r="J85" s="90" t="s">
        <v>748</v>
      </c>
      <c r="K85" s="91" t="s">
        <v>1373</v>
      </c>
      <c r="L85" s="49"/>
      <c r="M85" s="50" t="s">
        <v>1374</v>
      </c>
      <c r="N85" s="34"/>
      <c r="O85"/>
    </row>
    <row r="86" spans="1:15" ht="12.75">
      <c r="A86" s="45" t="s">
        <v>1375</v>
      </c>
      <c r="B86" s="51">
        <v>65</v>
      </c>
      <c r="C86" s="46" t="s">
        <v>520</v>
      </c>
      <c r="D86" s="86" t="s">
        <v>832</v>
      </c>
      <c r="E86" s="87" t="s">
        <v>833</v>
      </c>
      <c r="F86" s="87" t="s">
        <v>834</v>
      </c>
      <c r="G86" s="87" t="s">
        <v>758</v>
      </c>
      <c r="H86" s="87" t="s">
        <v>1119</v>
      </c>
      <c r="I86" s="87" t="s">
        <v>1120</v>
      </c>
      <c r="J86" s="87" t="s">
        <v>1376</v>
      </c>
      <c r="K86" s="88" t="s">
        <v>1377</v>
      </c>
      <c r="L86" s="40"/>
      <c r="M86" s="41" t="s">
        <v>1378</v>
      </c>
      <c r="N86" s="34"/>
      <c r="O86"/>
    </row>
    <row r="87" spans="1:15" ht="12.75">
      <c r="A87" s="42" t="s">
        <v>309</v>
      </c>
      <c r="B87" s="47"/>
      <c r="C87" s="48" t="s">
        <v>353</v>
      </c>
      <c r="D87" s="89" t="s">
        <v>823</v>
      </c>
      <c r="E87" s="90" t="s">
        <v>831</v>
      </c>
      <c r="F87" s="90" t="s">
        <v>881</v>
      </c>
      <c r="G87" s="90" t="s">
        <v>858</v>
      </c>
      <c r="H87" s="90" t="s">
        <v>1121</v>
      </c>
      <c r="I87" s="90" t="s">
        <v>1122</v>
      </c>
      <c r="J87" s="90" t="s">
        <v>1379</v>
      </c>
      <c r="K87" s="91" t="s">
        <v>737</v>
      </c>
      <c r="L87" s="49"/>
      <c r="M87" s="50" t="s">
        <v>1380</v>
      </c>
      <c r="N87" s="34"/>
      <c r="O87"/>
    </row>
    <row r="88" spans="1:15" ht="12.75">
      <c r="A88" s="45" t="s">
        <v>1381</v>
      </c>
      <c r="B88" s="51">
        <v>66</v>
      </c>
      <c r="C88" s="46" t="s">
        <v>521</v>
      </c>
      <c r="D88" s="86" t="s">
        <v>837</v>
      </c>
      <c r="E88" s="87" t="s">
        <v>838</v>
      </c>
      <c r="F88" s="87" t="s">
        <v>839</v>
      </c>
      <c r="G88" s="87" t="s">
        <v>840</v>
      </c>
      <c r="H88" s="87" t="s">
        <v>1123</v>
      </c>
      <c r="I88" s="87" t="s">
        <v>1124</v>
      </c>
      <c r="J88" s="87" t="s">
        <v>1382</v>
      </c>
      <c r="K88" s="88" t="s">
        <v>1383</v>
      </c>
      <c r="L88" s="40"/>
      <c r="M88" s="41" t="s">
        <v>1384</v>
      </c>
      <c r="N88" s="34"/>
      <c r="O88"/>
    </row>
    <row r="89" spans="1:15" ht="12.75">
      <c r="A89" s="42" t="s">
        <v>309</v>
      </c>
      <c r="B89" s="47"/>
      <c r="C89" s="48" t="s">
        <v>351</v>
      </c>
      <c r="D89" s="89" t="s">
        <v>858</v>
      </c>
      <c r="E89" s="90" t="s">
        <v>841</v>
      </c>
      <c r="F89" s="90" t="s">
        <v>882</v>
      </c>
      <c r="G89" s="90" t="s">
        <v>864</v>
      </c>
      <c r="H89" s="90" t="s">
        <v>1125</v>
      </c>
      <c r="I89" s="90" t="s">
        <v>1126</v>
      </c>
      <c r="J89" s="90" t="s">
        <v>869</v>
      </c>
      <c r="K89" s="91" t="s">
        <v>793</v>
      </c>
      <c r="L89" s="49"/>
      <c r="M89" s="50" t="s">
        <v>1385</v>
      </c>
      <c r="N89" s="34"/>
      <c r="O89"/>
    </row>
    <row r="90" spans="1:15" ht="12.75">
      <c r="A90" s="45" t="s">
        <v>1386</v>
      </c>
      <c r="B90" s="51">
        <v>40</v>
      </c>
      <c r="C90" s="46" t="s">
        <v>495</v>
      </c>
      <c r="D90" s="86" t="s">
        <v>694</v>
      </c>
      <c r="E90" s="87" t="s">
        <v>695</v>
      </c>
      <c r="F90" s="87" t="s">
        <v>696</v>
      </c>
      <c r="G90" s="87" t="s">
        <v>697</v>
      </c>
      <c r="H90" s="87" t="s">
        <v>1094</v>
      </c>
      <c r="I90" s="87" t="s">
        <v>1095</v>
      </c>
      <c r="J90" s="87" t="s">
        <v>1313</v>
      </c>
      <c r="K90" s="88" t="s">
        <v>1387</v>
      </c>
      <c r="L90" s="40"/>
      <c r="M90" s="41" t="s">
        <v>1388</v>
      </c>
      <c r="N90" s="34"/>
      <c r="O90"/>
    </row>
    <row r="91" spans="1:15" ht="12.75">
      <c r="A91" s="42" t="s">
        <v>152</v>
      </c>
      <c r="B91" s="47"/>
      <c r="C91" s="48" t="s">
        <v>343</v>
      </c>
      <c r="D91" s="89" t="s">
        <v>852</v>
      </c>
      <c r="E91" s="90" t="s">
        <v>852</v>
      </c>
      <c r="F91" s="90" t="s">
        <v>883</v>
      </c>
      <c r="G91" s="90" t="s">
        <v>851</v>
      </c>
      <c r="H91" s="90" t="s">
        <v>1130</v>
      </c>
      <c r="I91" s="90" t="s">
        <v>785</v>
      </c>
      <c r="J91" s="90" t="s">
        <v>1049</v>
      </c>
      <c r="K91" s="91" t="s">
        <v>866</v>
      </c>
      <c r="L91" s="49" t="s">
        <v>633</v>
      </c>
      <c r="M91" s="50" t="s">
        <v>1389</v>
      </c>
      <c r="N91" s="34"/>
      <c r="O91"/>
    </row>
    <row r="92" spans="1:15" ht="12.75">
      <c r="A92" s="45" t="s">
        <v>1390</v>
      </c>
      <c r="B92" s="51">
        <v>59</v>
      </c>
      <c r="C92" s="46" t="s">
        <v>514</v>
      </c>
      <c r="D92" s="86" t="s">
        <v>853</v>
      </c>
      <c r="E92" s="87" t="s">
        <v>854</v>
      </c>
      <c r="F92" s="87" t="s">
        <v>855</v>
      </c>
      <c r="G92" s="87" t="s">
        <v>856</v>
      </c>
      <c r="H92" s="87" t="s">
        <v>1096</v>
      </c>
      <c r="I92" s="87" t="s">
        <v>1097</v>
      </c>
      <c r="J92" s="87" t="s">
        <v>1391</v>
      </c>
      <c r="K92" s="88" t="s">
        <v>1392</v>
      </c>
      <c r="L92" s="40"/>
      <c r="M92" s="41" t="s">
        <v>1393</v>
      </c>
      <c r="N92" s="34"/>
      <c r="O92"/>
    </row>
    <row r="93" spans="1:15" ht="12.75">
      <c r="A93" s="42" t="s">
        <v>309</v>
      </c>
      <c r="B93" s="47"/>
      <c r="C93" s="48" t="s">
        <v>351</v>
      </c>
      <c r="D93" s="89" t="s">
        <v>830</v>
      </c>
      <c r="E93" s="90" t="s">
        <v>857</v>
      </c>
      <c r="F93" s="90" t="s">
        <v>890</v>
      </c>
      <c r="G93" s="90" t="s">
        <v>842</v>
      </c>
      <c r="H93" s="90" t="s">
        <v>1131</v>
      </c>
      <c r="I93" s="90" t="s">
        <v>1132</v>
      </c>
      <c r="J93" s="90" t="s">
        <v>1394</v>
      </c>
      <c r="K93" s="91" t="s">
        <v>1395</v>
      </c>
      <c r="L93" s="49"/>
      <c r="M93" s="50" t="s">
        <v>1396</v>
      </c>
      <c r="N93" s="34"/>
      <c r="O93"/>
    </row>
    <row r="94" spans="1:15" ht="12.75">
      <c r="A94" s="45" t="s">
        <v>788</v>
      </c>
      <c r="B94" s="51">
        <v>68</v>
      </c>
      <c r="C94" s="46" t="s">
        <v>463</v>
      </c>
      <c r="D94" s="86" t="s">
        <v>848</v>
      </c>
      <c r="E94" s="87" t="s">
        <v>849</v>
      </c>
      <c r="F94" s="87" t="s">
        <v>850</v>
      </c>
      <c r="G94" s="87" t="s">
        <v>749</v>
      </c>
      <c r="H94" s="87" t="s">
        <v>1127</v>
      </c>
      <c r="I94" s="87" t="s">
        <v>1128</v>
      </c>
      <c r="J94" s="87" t="s">
        <v>1397</v>
      </c>
      <c r="K94" s="88" t="s">
        <v>1398</v>
      </c>
      <c r="L94" s="40"/>
      <c r="M94" s="41" t="s">
        <v>1399</v>
      </c>
      <c r="N94" s="34"/>
      <c r="O94"/>
    </row>
    <row r="95" spans="1:15" ht="12.75">
      <c r="A95" s="42" t="s">
        <v>309</v>
      </c>
      <c r="B95" s="47"/>
      <c r="C95" s="48" t="s">
        <v>351</v>
      </c>
      <c r="D95" s="89" t="s">
        <v>864</v>
      </c>
      <c r="E95" s="90" t="s">
        <v>836</v>
      </c>
      <c r="F95" s="90" t="s">
        <v>857</v>
      </c>
      <c r="G95" s="90" t="s">
        <v>880</v>
      </c>
      <c r="H95" s="90" t="s">
        <v>1129</v>
      </c>
      <c r="I95" s="90" t="s">
        <v>873</v>
      </c>
      <c r="J95" s="90" t="s">
        <v>795</v>
      </c>
      <c r="K95" s="91" t="s">
        <v>784</v>
      </c>
      <c r="L95" s="49" t="s">
        <v>633</v>
      </c>
      <c r="M95" s="50" t="s">
        <v>1400</v>
      </c>
      <c r="N95" s="34"/>
      <c r="O95"/>
    </row>
    <row r="96" spans="1:15" ht="12.75">
      <c r="A96" s="45" t="s">
        <v>1163</v>
      </c>
      <c r="B96" s="51">
        <v>16</v>
      </c>
      <c r="C96" s="46" t="s">
        <v>471</v>
      </c>
      <c r="D96" s="86" t="s">
        <v>567</v>
      </c>
      <c r="E96" s="87" t="s">
        <v>437</v>
      </c>
      <c r="F96" s="87" t="s">
        <v>568</v>
      </c>
      <c r="G96" s="87" t="s">
        <v>569</v>
      </c>
      <c r="H96" s="87" t="s">
        <v>997</v>
      </c>
      <c r="I96" s="87" t="s">
        <v>998</v>
      </c>
      <c r="J96" s="87" t="s">
        <v>1238</v>
      </c>
      <c r="K96" s="88" t="s">
        <v>1239</v>
      </c>
      <c r="L96" s="40"/>
      <c r="M96" s="41" t="s">
        <v>1240</v>
      </c>
      <c r="N96" s="34"/>
      <c r="O96"/>
    </row>
    <row r="97" spans="1:15" ht="12.75">
      <c r="A97" s="42" t="s">
        <v>143</v>
      </c>
      <c r="B97" s="47"/>
      <c r="C97" s="48" t="s">
        <v>279</v>
      </c>
      <c r="D97" s="89" t="s">
        <v>626</v>
      </c>
      <c r="E97" s="90" t="s">
        <v>638</v>
      </c>
      <c r="F97" s="90" t="s">
        <v>586</v>
      </c>
      <c r="G97" s="90" t="s">
        <v>596</v>
      </c>
      <c r="H97" s="90" t="s">
        <v>552</v>
      </c>
      <c r="I97" s="90" t="s">
        <v>828</v>
      </c>
      <c r="J97" s="90" t="s">
        <v>1131</v>
      </c>
      <c r="K97" s="91" t="s">
        <v>1131</v>
      </c>
      <c r="L97" s="49"/>
      <c r="M97" s="50" t="s">
        <v>1241</v>
      </c>
      <c r="N97" s="34"/>
      <c r="O97"/>
    </row>
    <row r="98" spans="1:15" ht="12.75">
      <c r="A98" s="45" t="s">
        <v>1401</v>
      </c>
      <c r="B98" s="51">
        <v>14</v>
      </c>
      <c r="C98" s="46" t="s">
        <v>468</v>
      </c>
      <c r="D98" s="86" t="s">
        <v>597</v>
      </c>
      <c r="E98" s="87" t="s">
        <v>598</v>
      </c>
      <c r="F98" s="87" t="s">
        <v>599</v>
      </c>
      <c r="G98" s="87" t="s">
        <v>600</v>
      </c>
      <c r="H98" s="87" t="s">
        <v>999</v>
      </c>
      <c r="I98" s="87" t="s">
        <v>1000</v>
      </c>
      <c r="J98" s="87" t="s">
        <v>1242</v>
      </c>
      <c r="K98" s="88" t="s">
        <v>1243</v>
      </c>
      <c r="L98" s="40"/>
      <c r="M98" s="41" t="s">
        <v>1244</v>
      </c>
      <c r="N98" s="34"/>
      <c r="O98"/>
    </row>
    <row r="99" spans="1:15" ht="12.75">
      <c r="A99" s="42" t="s">
        <v>143</v>
      </c>
      <c r="B99" s="47"/>
      <c r="C99" s="48" t="s">
        <v>279</v>
      </c>
      <c r="D99" s="89" t="s">
        <v>860</v>
      </c>
      <c r="E99" s="90" t="s">
        <v>859</v>
      </c>
      <c r="F99" s="90" t="s">
        <v>891</v>
      </c>
      <c r="G99" s="90" t="s">
        <v>860</v>
      </c>
      <c r="H99" s="90" t="s">
        <v>1133</v>
      </c>
      <c r="I99" s="90" t="s">
        <v>818</v>
      </c>
      <c r="J99" s="90" t="s">
        <v>1109</v>
      </c>
      <c r="K99" s="91" t="s">
        <v>1109</v>
      </c>
      <c r="L99" s="49"/>
      <c r="M99" s="50" t="s">
        <v>1245</v>
      </c>
      <c r="N99" s="34"/>
      <c r="O99"/>
    </row>
    <row r="100" spans="1:15" ht="12.75">
      <c r="A100" s="45" t="s">
        <v>1402</v>
      </c>
      <c r="B100" s="51">
        <v>64</v>
      </c>
      <c r="C100" s="46" t="s">
        <v>519</v>
      </c>
      <c r="D100" s="86" t="s">
        <v>813</v>
      </c>
      <c r="E100" s="87" t="s">
        <v>814</v>
      </c>
      <c r="F100" s="87" t="s">
        <v>815</v>
      </c>
      <c r="G100" s="87" t="s">
        <v>816</v>
      </c>
      <c r="H100" s="87" t="s">
        <v>1134</v>
      </c>
      <c r="I100" s="87" t="s">
        <v>1135</v>
      </c>
      <c r="J100" s="87" t="s">
        <v>1403</v>
      </c>
      <c r="K100" s="88" t="s">
        <v>1404</v>
      </c>
      <c r="L100" s="40" t="s">
        <v>633</v>
      </c>
      <c r="M100" s="41" t="s">
        <v>1405</v>
      </c>
      <c r="N100" s="34"/>
      <c r="O100"/>
    </row>
    <row r="101" spans="1:15" ht="12.75">
      <c r="A101" s="42" t="s">
        <v>309</v>
      </c>
      <c r="B101" s="47"/>
      <c r="C101" s="48" t="s">
        <v>351</v>
      </c>
      <c r="D101" s="89" t="s">
        <v>831</v>
      </c>
      <c r="E101" s="90" t="s">
        <v>817</v>
      </c>
      <c r="F101" s="90" t="s">
        <v>878</v>
      </c>
      <c r="G101" s="90" t="s">
        <v>878</v>
      </c>
      <c r="H101" s="90" t="s">
        <v>1136</v>
      </c>
      <c r="I101" s="90" t="s">
        <v>1129</v>
      </c>
      <c r="J101" s="90" t="s">
        <v>1406</v>
      </c>
      <c r="K101" s="91" t="s">
        <v>765</v>
      </c>
      <c r="L101" s="49"/>
      <c r="M101" s="50" t="s">
        <v>1407</v>
      </c>
      <c r="N101" s="34"/>
      <c r="O101"/>
    </row>
    <row r="102" spans="1:15" ht="12.75">
      <c r="A102" s="45"/>
      <c r="B102" s="51">
        <v>32</v>
      </c>
      <c r="C102" s="46" t="s">
        <v>487</v>
      </c>
      <c r="D102" s="86" t="s">
        <v>639</v>
      </c>
      <c r="E102" s="87" t="s">
        <v>640</v>
      </c>
      <c r="F102" s="87" t="s">
        <v>641</v>
      </c>
      <c r="G102" s="87" t="s">
        <v>642</v>
      </c>
      <c r="H102" s="87" t="s">
        <v>1042</v>
      </c>
      <c r="I102" s="87" t="s">
        <v>1043</v>
      </c>
      <c r="J102" s="87" t="s">
        <v>1190</v>
      </c>
      <c r="K102" s="88"/>
      <c r="L102" s="192" t="s">
        <v>1187</v>
      </c>
      <c r="M102" s="193"/>
      <c r="N102" s="34"/>
      <c r="O102"/>
    </row>
    <row r="103" spans="1:15" ht="12.75">
      <c r="A103" s="42" t="s">
        <v>152</v>
      </c>
      <c r="B103" s="47"/>
      <c r="C103" s="48" t="s">
        <v>160</v>
      </c>
      <c r="D103" s="89" t="s">
        <v>643</v>
      </c>
      <c r="E103" s="90" t="s">
        <v>644</v>
      </c>
      <c r="F103" s="90" t="s">
        <v>645</v>
      </c>
      <c r="G103" s="90" t="s">
        <v>645</v>
      </c>
      <c r="H103" s="90" t="s">
        <v>1031</v>
      </c>
      <c r="I103" s="90" t="s">
        <v>799</v>
      </c>
      <c r="J103" s="90" t="s">
        <v>1318</v>
      </c>
      <c r="K103" s="91"/>
      <c r="L103" s="194"/>
      <c r="M103" s="195"/>
      <c r="N103" s="34"/>
      <c r="O103"/>
    </row>
    <row r="104" spans="1:15" ht="12.75">
      <c r="A104" s="45"/>
      <c r="B104" s="51">
        <v>3</v>
      </c>
      <c r="C104" s="46" t="s">
        <v>439</v>
      </c>
      <c r="D104" s="86" t="s">
        <v>440</v>
      </c>
      <c r="E104" s="87" t="s">
        <v>441</v>
      </c>
      <c r="F104" s="87" t="s">
        <v>442</v>
      </c>
      <c r="G104" s="87" t="s">
        <v>443</v>
      </c>
      <c r="H104" s="87" t="s">
        <v>975</v>
      </c>
      <c r="I104" s="87" t="s">
        <v>976</v>
      </c>
      <c r="J104" s="87"/>
      <c r="K104" s="88"/>
      <c r="L104" s="192" t="s">
        <v>707</v>
      </c>
      <c r="M104" s="193"/>
      <c r="N104" s="34"/>
      <c r="O104"/>
    </row>
    <row r="105" spans="1:15" ht="12.75">
      <c r="A105" s="42" t="s">
        <v>133</v>
      </c>
      <c r="B105" s="47"/>
      <c r="C105" s="48" t="s">
        <v>336</v>
      </c>
      <c r="D105" s="89" t="s">
        <v>431</v>
      </c>
      <c r="E105" s="90" t="s">
        <v>444</v>
      </c>
      <c r="F105" s="90" t="s">
        <v>432</v>
      </c>
      <c r="G105" s="90" t="s">
        <v>445</v>
      </c>
      <c r="H105" s="90" t="s">
        <v>431</v>
      </c>
      <c r="I105" s="90" t="s">
        <v>445</v>
      </c>
      <c r="J105" s="90"/>
      <c r="K105" s="91"/>
      <c r="L105" s="194"/>
      <c r="M105" s="195"/>
      <c r="N105" s="34"/>
      <c r="O105"/>
    </row>
    <row r="106" spans="1:15" ht="12.75">
      <c r="A106" s="45"/>
      <c r="B106" s="51">
        <v>31</v>
      </c>
      <c r="C106" s="46" t="s">
        <v>486</v>
      </c>
      <c r="D106" s="86" t="s">
        <v>610</v>
      </c>
      <c r="E106" s="87" t="s">
        <v>611</v>
      </c>
      <c r="F106" s="87" t="s">
        <v>612</v>
      </c>
      <c r="G106" s="87" t="s">
        <v>613</v>
      </c>
      <c r="H106" s="87" t="s">
        <v>1016</v>
      </c>
      <c r="I106" s="87" t="s">
        <v>1017</v>
      </c>
      <c r="J106" s="87"/>
      <c r="K106" s="88"/>
      <c r="L106" s="192" t="s">
        <v>470</v>
      </c>
      <c r="M106" s="193"/>
      <c r="N106" s="34"/>
      <c r="O106"/>
    </row>
    <row r="107" spans="1:15" ht="12.75">
      <c r="A107" s="42" t="s">
        <v>152</v>
      </c>
      <c r="B107" s="47"/>
      <c r="C107" s="48" t="s">
        <v>343</v>
      </c>
      <c r="D107" s="89" t="s">
        <v>962</v>
      </c>
      <c r="E107" s="90" t="s">
        <v>614</v>
      </c>
      <c r="F107" s="90" t="s">
        <v>614</v>
      </c>
      <c r="G107" s="90" t="s">
        <v>614</v>
      </c>
      <c r="H107" s="90" t="s">
        <v>1018</v>
      </c>
      <c r="I107" s="90" t="s">
        <v>1052</v>
      </c>
      <c r="J107" s="90"/>
      <c r="K107" s="91"/>
      <c r="L107" s="194"/>
      <c r="M107" s="195"/>
      <c r="N107" s="34"/>
      <c r="O107"/>
    </row>
    <row r="108" spans="1:15" ht="12.75">
      <c r="A108" s="45"/>
      <c r="B108" s="51">
        <v>46</v>
      </c>
      <c r="C108" s="46" t="s">
        <v>501</v>
      </c>
      <c r="D108" s="86" t="s">
        <v>740</v>
      </c>
      <c r="E108" s="87" t="s">
        <v>741</v>
      </c>
      <c r="F108" s="87" t="s">
        <v>742</v>
      </c>
      <c r="G108" s="87" t="s">
        <v>743</v>
      </c>
      <c r="H108" s="87" t="s">
        <v>1069</v>
      </c>
      <c r="I108" s="87" t="s">
        <v>1070</v>
      </c>
      <c r="J108" s="87"/>
      <c r="K108" s="88"/>
      <c r="L108" s="192" t="s">
        <v>709</v>
      </c>
      <c r="M108" s="193"/>
      <c r="N108" s="34"/>
      <c r="O108"/>
    </row>
    <row r="109" spans="1:15" ht="12.75">
      <c r="A109" s="42" t="s">
        <v>205</v>
      </c>
      <c r="B109" s="47"/>
      <c r="C109" s="48" t="s">
        <v>298</v>
      </c>
      <c r="D109" s="89" t="s">
        <v>761</v>
      </c>
      <c r="E109" s="90" t="s">
        <v>738</v>
      </c>
      <c r="F109" s="90" t="s">
        <v>786</v>
      </c>
      <c r="G109" s="90" t="s">
        <v>685</v>
      </c>
      <c r="H109" s="90" t="s">
        <v>1071</v>
      </c>
      <c r="I109" s="90" t="s">
        <v>1072</v>
      </c>
      <c r="J109" s="90"/>
      <c r="K109" s="91"/>
      <c r="L109" s="194"/>
      <c r="M109" s="195"/>
      <c r="N109" s="34"/>
      <c r="O109"/>
    </row>
    <row r="110" spans="1:15" ht="12.75">
      <c r="A110" s="45"/>
      <c r="B110" s="51">
        <v>54</v>
      </c>
      <c r="C110" s="46" t="s">
        <v>509</v>
      </c>
      <c r="D110" s="86" t="s">
        <v>801</v>
      </c>
      <c r="E110" s="87" t="s">
        <v>802</v>
      </c>
      <c r="F110" s="87" t="s">
        <v>791</v>
      </c>
      <c r="G110" s="87" t="s">
        <v>803</v>
      </c>
      <c r="H110" s="87" t="s">
        <v>1091</v>
      </c>
      <c r="I110" s="87" t="s">
        <v>1092</v>
      </c>
      <c r="J110" s="87"/>
      <c r="K110" s="88"/>
      <c r="L110" s="192" t="s">
        <v>707</v>
      </c>
      <c r="M110" s="193"/>
      <c r="N110" s="34"/>
      <c r="O110"/>
    </row>
    <row r="111" spans="1:15" ht="12.75">
      <c r="A111" s="42" t="s">
        <v>172</v>
      </c>
      <c r="B111" s="47"/>
      <c r="C111" s="48" t="s">
        <v>53</v>
      </c>
      <c r="D111" s="89" t="s">
        <v>874</v>
      </c>
      <c r="E111" s="90" t="s">
        <v>804</v>
      </c>
      <c r="F111" s="90" t="s">
        <v>806</v>
      </c>
      <c r="G111" s="90" t="s">
        <v>777</v>
      </c>
      <c r="H111" s="90" t="s">
        <v>805</v>
      </c>
      <c r="I111" s="90" t="s">
        <v>1093</v>
      </c>
      <c r="J111" s="90"/>
      <c r="K111" s="91"/>
      <c r="L111" s="194"/>
      <c r="M111" s="195"/>
      <c r="N111" s="34"/>
      <c r="O111"/>
    </row>
    <row r="112" spans="1:15" ht="12.75">
      <c r="A112" s="45"/>
      <c r="B112" s="51">
        <v>51</v>
      </c>
      <c r="C112" s="46" t="s">
        <v>506</v>
      </c>
      <c r="D112" s="86" t="s">
        <v>766</v>
      </c>
      <c r="E112" s="87" t="s">
        <v>767</v>
      </c>
      <c r="F112" s="87" t="s">
        <v>768</v>
      </c>
      <c r="G112" s="87" t="s">
        <v>769</v>
      </c>
      <c r="H112" s="87" t="s">
        <v>1137</v>
      </c>
      <c r="I112" s="87"/>
      <c r="J112" s="87"/>
      <c r="K112" s="88"/>
      <c r="L112" s="192" t="s">
        <v>1138</v>
      </c>
      <c r="M112" s="193"/>
      <c r="N112" s="34"/>
      <c r="O112"/>
    </row>
    <row r="113" spans="1:15" ht="12.75">
      <c r="A113" s="42" t="s">
        <v>207</v>
      </c>
      <c r="B113" s="47"/>
      <c r="C113" s="48" t="s">
        <v>235</v>
      </c>
      <c r="D113" s="89" t="s">
        <v>737</v>
      </c>
      <c r="E113" s="90" t="s">
        <v>770</v>
      </c>
      <c r="F113" s="90" t="s">
        <v>772</v>
      </c>
      <c r="G113" s="90" t="s">
        <v>748</v>
      </c>
      <c r="H113" s="90" t="s">
        <v>794</v>
      </c>
      <c r="I113" s="90"/>
      <c r="J113" s="90"/>
      <c r="K113" s="91"/>
      <c r="L113" s="194"/>
      <c r="M113" s="195"/>
      <c r="N113" s="34"/>
      <c r="O113"/>
    </row>
    <row r="114" spans="1:15" ht="12.75">
      <c r="A114" s="45"/>
      <c r="B114" s="51">
        <v>47</v>
      </c>
      <c r="C114" s="46" t="s">
        <v>502</v>
      </c>
      <c r="D114" s="86" t="s">
        <v>796</v>
      </c>
      <c r="E114" s="87" t="s">
        <v>797</v>
      </c>
      <c r="F114" s="87" t="s">
        <v>798</v>
      </c>
      <c r="G114" s="87" t="s">
        <v>538</v>
      </c>
      <c r="H114" s="87" t="s">
        <v>1139</v>
      </c>
      <c r="I114" s="87"/>
      <c r="J114" s="87"/>
      <c r="K114" s="88"/>
      <c r="L114" s="192" t="s">
        <v>707</v>
      </c>
      <c r="M114" s="193"/>
      <c r="N114" s="34"/>
      <c r="O114"/>
    </row>
    <row r="115" spans="1:15" ht="12.75">
      <c r="A115" s="42" t="s">
        <v>205</v>
      </c>
      <c r="B115" s="47"/>
      <c r="C115" s="48" t="s">
        <v>244</v>
      </c>
      <c r="D115" s="89" t="s">
        <v>800</v>
      </c>
      <c r="E115" s="90" t="s">
        <v>799</v>
      </c>
      <c r="F115" s="90" t="s">
        <v>805</v>
      </c>
      <c r="G115" s="90" t="s">
        <v>806</v>
      </c>
      <c r="H115" s="90" t="s">
        <v>793</v>
      </c>
      <c r="I115" s="90"/>
      <c r="J115" s="90"/>
      <c r="K115" s="91"/>
      <c r="L115" s="194"/>
      <c r="M115" s="195"/>
      <c r="N115" s="34"/>
      <c r="O115"/>
    </row>
    <row r="116" spans="1:15" ht="12.75">
      <c r="A116" s="45"/>
      <c r="B116" s="51">
        <v>10</v>
      </c>
      <c r="C116" s="46" t="s">
        <v>465</v>
      </c>
      <c r="D116" s="86" t="s">
        <v>524</v>
      </c>
      <c r="E116" s="87" t="s">
        <v>525</v>
      </c>
      <c r="F116" s="87" t="s">
        <v>526</v>
      </c>
      <c r="G116" s="87" t="s">
        <v>527</v>
      </c>
      <c r="H116" s="87" t="s">
        <v>979</v>
      </c>
      <c r="I116" s="87"/>
      <c r="J116" s="87"/>
      <c r="K116" s="88"/>
      <c r="L116" s="192" t="s">
        <v>707</v>
      </c>
      <c r="M116" s="193"/>
      <c r="N116" s="34"/>
      <c r="O116"/>
    </row>
    <row r="117" spans="1:15" ht="12.75">
      <c r="A117" s="42" t="s">
        <v>152</v>
      </c>
      <c r="B117" s="47"/>
      <c r="C117" s="48" t="s">
        <v>160</v>
      </c>
      <c r="D117" s="89" t="s">
        <v>528</v>
      </c>
      <c r="E117" s="90" t="s">
        <v>528</v>
      </c>
      <c r="F117" s="90" t="s">
        <v>529</v>
      </c>
      <c r="G117" s="90" t="s">
        <v>528</v>
      </c>
      <c r="H117" s="90" t="s">
        <v>1140</v>
      </c>
      <c r="I117" s="90"/>
      <c r="J117" s="90"/>
      <c r="K117" s="91"/>
      <c r="L117" s="194"/>
      <c r="M117" s="195"/>
      <c r="N117" s="34"/>
      <c r="O117"/>
    </row>
    <row r="118" spans="1:15" ht="12.75">
      <c r="A118" s="45"/>
      <c r="B118" s="51">
        <v>9</v>
      </c>
      <c r="C118" s="46" t="s">
        <v>464</v>
      </c>
      <c r="D118" s="86" t="s">
        <v>543</v>
      </c>
      <c r="E118" s="87" t="s">
        <v>544</v>
      </c>
      <c r="F118" s="87" t="s">
        <v>545</v>
      </c>
      <c r="G118" s="87" t="s">
        <v>546</v>
      </c>
      <c r="H118" s="87"/>
      <c r="I118" s="87"/>
      <c r="J118" s="87"/>
      <c r="K118" s="88"/>
      <c r="L118" s="192" t="s">
        <v>707</v>
      </c>
      <c r="M118" s="193"/>
      <c r="N118" s="34"/>
      <c r="O118"/>
    </row>
    <row r="119" spans="1:15" ht="12.75">
      <c r="A119" s="42" t="s">
        <v>152</v>
      </c>
      <c r="B119" s="47"/>
      <c r="C119" s="48" t="s">
        <v>341</v>
      </c>
      <c r="D119" s="89" t="s">
        <v>537</v>
      </c>
      <c r="E119" s="90" t="s">
        <v>604</v>
      </c>
      <c r="F119" s="90" t="s">
        <v>542</v>
      </c>
      <c r="G119" s="90" t="s">
        <v>542</v>
      </c>
      <c r="H119" s="90"/>
      <c r="I119" s="90"/>
      <c r="J119" s="90"/>
      <c r="K119" s="91"/>
      <c r="L119" s="194"/>
      <c r="M119" s="195"/>
      <c r="N119" s="34"/>
      <c r="O119"/>
    </row>
    <row r="120" spans="1:15" ht="12.75">
      <c r="A120" s="45"/>
      <c r="B120" s="51">
        <v>17</v>
      </c>
      <c r="C120" s="46" t="s">
        <v>472</v>
      </c>
      <c r="D120" s="86" t="s">
        <v>563</v>
      </c>
      <c r="E120" s="87" t="s">
        <v>564</v>
      </c>
      <c r="F120" s="87" t="s">
        <v>557</v>
      </c>
      <c r="G120" s="87" t="s">
        <v>551</v>
      </c>
      <c r="H120" s="87"/>
      <c r="I120" s="87"/>
      <c r="J120" s="87"/>
      <c r="K120" s="88"/>
      <c r="L120" s="192" t="s">
        <v>470</v>
      </c>
      <c r="M120" s="193"/>
      <c r="N120" s="34"/>
      <c r="O120"/>
    </row>
    <row r="121" spans="1:15" ht="12.75">
      <c r="A121" s="42" t="s">
        <v>143</v>
      </c>
      <c r="B121" s="47"/>
      <c r="C121" s="48" t="s">
        <v>144</v>
      </c>
      <c r="D121" s="89" t="s">
        <v>636</v>
      </c>
      <c r="E121" s="90" t="s">
        <v>560</v>
      </c>
      <c r="F121" s="90" t="s">
        <v>637</v>
      </c>
      <c r="G121" s="90" t="s">
        <v>576</v>
      </c>
      <c r="H121" s="90"/>
      <c r="I121" s="90"/>
      <c r="J121" s="90"/>
      <c r="K121" s="91"/>
      <c r="L121" s="194"/>
      <c r="M121" s="195"/>
      <c r="N121" s="34"/>
      <c r="O121"/>
    </row>
    <row r="122" spans="1:15" ht="12.75">
      <c r="A122" s="45"/>
      <c r="B122" s="51">
        <v>44</v>
      </c>
      <c r="C122" s="46" t="s">
        <v>499</v>
      </c>
      <c r="D122" s="86" t="s">
        <v>732</v>
      </c>
      <c r="E122" s="87" t="s">
        <v>733</v>
      </c>
      <c r="F122" s="87" t="s">
        <v>734</v>
      </c>
      <c r="G122" s="87" t="s">
        <v>735</v>
      </c>
      <c r="H122" s="87"/>
      <c r="I122" s="87"/>
      <c r="J122" s="87"/>
      <c r="K122" s="88"/>
      <c r="L122" s="192" t="s">
        <v>709</v>
      </c>
      <c r="M122" s="193"/>
      <c r="N122" s="34"/>
      <c r="O122"/>
    </row>
    <row r="123" spans="1:15" ht="12.75">
      <c r="A123" s="42" t="s">
        <v>205</v>
      </c>
      <c r="B123" s="47"/>
      <c r="C123" s="48" t="s">
        <v>229</v>
      </c>
      <c r="D123" s="89" t="s">
        <v>736</v>
      </c>
      <c r="E123" s="90" t="s">
        <v>737</v>
      </c>
      <c r="F123" s="90" t="s">
        <v>868</v>
      </c>
      <c r="G123" s="90" t="s">
        <v>731</v>
      </c>
      <c r="H123" s="90"/>
      <c r="I123" s="90"/>
      <c r="J123" s="90"/>
      <c r="K123" s="91"/>
      <c r="L123" s="194"/>
      <c r="M123" s="195"/>
      <c r="N123" s="34"/>
      <c r="O123"/>
    </row>
    <row r="124" spans="1:15" ht="12.75">
      <c r="A124" s="45"/>
      <c r="B124" s="51">
        <v>58</v>
      </c>
      <c r="C124" s="46" t="s">
        <v>513</v>
      </c>
      <c r="D124" s="86" t="s">
        <v>843</v>
      </c>
      <c r="E124" s="87" t="s">
        <v>844</v>
      </c>
      <c r="F124" s="87" t="s">
        <v>845</v>
      </c>
      <c r="G124" s="87" t="s">
        <v>846</v>
      </c>
      <c r="H124" s="87"/>
      <c r="I124" s="87"/>
      <c r="J124" s="87"/>
      <c r="K124" s="88"/>
      <c r="L124" s="192" t="s">
        <v>707</v>
      </c>
      <c r="M124" s="193"/>
      <c r="N124" s="34"/>
      <c r="O124"/>
    </row>
    <row r="125" spans="1:15" ht="12.75">
      <c r="A125" s="42" t="s">
        <v>205</v>
      </c>
      <c r="B125" s="47"/>
      <c r="C125" s="48" t="s">
        <v>303</v>
      </c>
      <c r="D125" s="89" t="s">
        <v>883</v>
      </c>
      <c r="E125" s="90" t="s">
        <v>847</v>
      </c>
      <c r="F125" s="90" t="s">
        <v>884</v>
      </c>
      <c r="G125" s="90" t="s">
        <v>883</v>
      </c>
      <c r="H125" s="90"/>
      <c r="I125" s="90"/>
      <c r="J125" s="90"/>
      <c r="K125" s="91"/>
      <c r="L125" s="194"/>
      <c r="M125" s="195"/>
      <c r="N125" s="34"/>
      <c r="O125"/>
    </row>
    <row r="126" spans="1:15" ht="12.75">
      <c r="A126" s="45"/>
      <c r="B126" s="51">
        <v>25</v>
      </c>
      <c r="C126" s="46" t="s">
        <v>480</v>
      </c>
      <c r="D126" s="86" t="s">
        <v>885</v>
      </c>
      <c r="E126" s="87" t="s">
        <v>886</v>
      </c>
      <c r="F126" s="87" t="s">
        <v>887</v>
      </c>
      <c r="G126" s="87" t="s">
        <v>681</v>
      </c>
      <c r="H126" s="87"/>
      <c r="I126" s="87"/>
      <c r="J126" s="87"/>
      <c r="K126" s="88"/>
      <c r="L126" s="192" t="s">
        <v>888</v>
      </c>
      <c r="M126" s="193"/>
      <c r="N126" s="34"/>
      <c r="O126"/>
    </row>
    <row r="127" spans="1:15" ht="12.75">
      <c r="A127" s="42" t="s">
        <v>205</v>
      </c>
      <c r="B127" s="47"/>
      <c r="C127" s="48" t="s">
        <v>229</v>
      </c>
      <c r="D127" s="89" t="s">
        <v>745</v>
      </c>
      <c r="E127" s="90" t="s">
        <v>889</v>
      </c>
      <c r="F127" s="90" t="s">
        <v>738</v>
      </c>
      <c r="G127" s="90" t="s">
        <v>698</v>
      </c>
      <c r="H127" s="90"/>
      <c r="I127" s="90"/>
      <c r="J127" s="90"/>
      <c r="K127" s="91"/>
      <c r="L127" s="194"/>
      <c r="M127" s="195"/>
      <c r="N127" s="34"/>
      <c r="O127"/>
    </row>
    <row r="128" spans="1:15" ht="12.75">
      <c r="A128" s="45"/>
      <c r="B128" s="51">
        <v>67</v>
      </c>
      <c r="C128" s="46" t="s">
        <v>503</v>
      </c>
      <c r="D128" s="86" t="s">
        <v>861</v>
      </c>
      <c r="E128" s="87" t="s">
        <v>862</v>
      </c>
      <c r="F128" s="87" t="s">
        <v>863</v>
      </c>
      <c r="G128" s="87"/>
      <c r="H128" s="87"/>
      <c r="I128" s="87"/>
      <c r="J128" s="87"/>
      <c r="K128" s="88"/>
      <c r="L128" s="192" t="s">
        <v>709</v>
      </c>
      <c r="M128" s="193"/>
      <c r="N128" s="34"/>
      <c r="O128"/>
    </row>
    <row r="129" spans="1:15" ht="12.75">
      <c r="A129" s="42" t="s">
        <v>309</v>
      </c>
      <c r="B129" s="47"/>
      <c r="C129" s="48" t="s">
        <v>354</v>
      </c>
      <c r="D129" s="89" t="s">
        <v>892</v>
      </c>
      <c r="E129" s="90" t="s">
        <v>830</v>
      </c>
      <c r="F129" s="90" t="s">
        <v>893</v>
      </c>
      <c r="G129" s="90"/>
      <c r="H129" s="90"/>
      <c r="I129" s="90"/>
      <c r="J129" s="90"/>
      <c r="K129" s="91"/>
      <c r="L129" s="194"/>
      <c r="M129" s="195"/>
      <c r="N129" s="34"/>
      <c r="O129"/>
    </row>
    <row r="130" spans="1:15" ht="12.75">
      <c r="A130" s="45"/>
      <c r="B130" s="51">
        <v>15</v>
      </c>
      <c r="C130" s="46" t="s">
        <v>469</v>
      </c>
      <c r="D130" s="86"/>
      <c r="E130" s="87"/>
      <c r="F130" s="87"/>
      <c r="G130" s="87"/>
      <c r="H130" s="87"/>
      <c r="I130" s="87"/>
      <c r="J130" s="87"/>
      <c r="K130" s="88"/>
      <c r="L130" s="192" t="s">
        <v>470</v>
      </c>
      <c r="M130" s="193"/>
      <c r="N130" s="34"/>
      <c r="O130"/>
    </row>
    <row r="131" spans="1:15" ht="12.75">
      <c r="A131" s="42" t="s">
        <v>143</v>
      </c>
      <c r="B131" s="47"/>
      <c r="C131" s="48" t="s">
        <v>144</v>
      </c>
      <c r="D131" s="89"/>
      <c r="E131" s="90"/>
      <c r="F131" s="90"/>
      <c r="G131" s="90"/>
      <c r="H131" s="90"/>
      <c r="I131" s="90"/>
      <c r="J131" s="90"/>
      <c r="K131" s="91"/>
      <c r="L131" s="194"/>
      <c r="M131" s="195"/>
      <c r="N131" s="34"/>
      <c r="O131"/>
    </row>
    <row r="132" spans="1:15" ht="12.75">
      <c r="A132" s="45"/>
      <c r="B132" s="51">
        <v>23</v>
      </c>
      <c r="C132" s="46" t="s">
        <v>478</v>
      </c>
      <c r="D132" s="86"/>
      <c r="E132" s="87"/>
      <c r="F132" s="87"/>
      <c r="G132" s="87"/>
      <c r="H132" s="87"/>
      <c r="I132" s="87"/>
      <c r="J132" s="87"/>
      <c r="K132" s="88"/>
      <c r="L132" s="192" t="s">
        <v>470</v>
      </c>
      <c r="M132" s="193"/>
      <c r="N132" s="34"/>
      <c r="O132"/>
    </row>
    <row r="133" spans="1:15" ht="12.75">
      <c r="A133" s="42" t="s">
        <v>205</v>
      </c>
      <c r="B133" s="47"/>
      <c r="C133" s="48" t="s">
        <v>229</v>
      </c>
      <c r="D133" s="89"/>
      <c r="E133" s="90"/>
      <c r="F133" s="90"/>
      <c r="G133" s="90"/>
      <c r="H133" s="90"/>
      <c r="I133" s="90"/>
      <c r="J133" s="90"/>
      <c r="K133" s="91"/>
      <c r="L133" s="194"/>
      <c r="M133" s="195"/>
      <c r="N133" s="34"/>
      <c r="O133"/>
    </row>
    <row r="134" spans="1:15" ht="12.75">
      <c r="A134" s="45"/>
      <c r="B134" s="51">
        <v>27</v>
      </c>
      <c r="C134" s="46" t="s">
        <v>482</v>
      </c>
      <c r="D134" s="86"/>
      <c r="E134" s="87"/>
      <c r="F134" s="87"/>
      <c r="G134" s="87"/>
      <c r="H134" s="87"/>
      <c r="I134" s="87"/>
      <c r="J134" s="87"/>
      <c r="K134" s="88"/>
      <c r="L134" s="192" t="s">
        <v>707</v>
      </c>
      <c r="M134" s="193"/>
      <c r="N134" s="34"/>
      <c r="O134"/>
    </row>
    <row r="135" spans="1:15" ht="12.75">
      <c r="A135" s="42" t="s">
        <v>172</v>
      </c>
      <c r="B135" s="47"/>
      <c r="C135" s="48" t="s">
        <v>174</v>
      </c>
      <c r="D135" s="89"/>
      <c r="E135" s="90"/>
      <c r="F135" s="90"/>
      <c r="G135" s="90"/>
      <c r="H135" s="90"/>
      <c r="I135" s="90"/>
      <c r="J135" s="90"/>
      <c r="K135" s="91"/>
      <c r="L135" s="194"/>
      <c r="M135" s="195"/>
      <c r="N135" s="34"/>
      <c r="O135"/>
    </row>
    <row r="136" spans="1:15" ht="12.75">
      <c r="A136" s="45"/>
      <c r="B136" s="51">
        <v>53</v>
      </c>
      <c r="C136" s="46" t="s">
        <v>508</v>
      </c>
      <c r="D136" s="86"/>
      <c r="E136" s="87"/>
      <c r="F136" s="87"/>
      <c r="G136" s="87"/>
      <c r="H136" s="87"/>
      <c r="I136" s="87"/>
      <c r="J136" s="87"/>
      <c r="K136" s="88"/>
      <c r="L136" s="192" t="s">
        <v>709</v>
      </c>
      <c r="M136" s="193"/>
      <c r="N136" s="34"/>
      <c r="O136"/>
    </row>
    <row r="137" spans="1:15" ht="12.75">
      <c r="A137" s="42" t="s">
        <v>205</v>
      </c>
      <c r="B137" s="47"/>
      <c r="C137" s="48" t="s">
        <v>306</v>
      </c>
      <c r="D137" s="89"/>
      <c r="E137" s="90"/>
      <c r="F137" s="90"/>
      <c r="G137" s="90"/>
      <c r="H137" s="90"/>
      <c r="I137" s="90"/>
      <c r="J137" s="90"/>
      <c r="K137" s="91"/>
      <c r="L137" s="194"/>
      <c r="M137" s="195"/>
      <c r="N137" s="34"/>
      <c r="O137"/>
    </row>
    <row r="138" spans="1:15" ht="12.75">
      <c r="A138" s="45"/>
      <c r="B138" s="51">
        <v>55</v>
      </c>
      <c r="C138" s="46" t="s">
        <v>510</v>
      </c>
      <c r="D138" s="86"/>
      <c r="E138" s="87"/>
      <c r="F138" s="87"/>
      <c r="G138" s="87"/>
      <c r="H138" s="87"/>
      <c r="I138" s="87"/>
      <c r="J138" s="87"/>
      <c r="K138" s="88"/>
      <c r="L138" s="192" t="s">
        <v>865</v>
      </c>
      <c r="M138" s="193"/>
      <c r="N138" s="34"/>
      <c r="O138"/>
    </row>
    <row r="139" spans="1:15" ht="12.75">
      <c r="A139" s="42" t="s">
        <v>172</v>
      </c>
      <c r="B139" s="47"/>
      <c r="C139" s="48" t="s">
        <v>56</v>
      </c>
      <c r="D139" s="89"/>
      <c r="E139" s="90"/>
      <c r="F139" s="90"/>
      <c r="G139" s="90"/>
      <c r="H139" s="90"/>
      <c r="I139" s="90"/>
      <c r="J139" s="90"/>
      <c r="K139" s="91"/>
      <c r="L139" s="194"/>
      <c r="M139" s="195"/>
      <c r="N139" s="34"/>
      <c r="O139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2" man="1"/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15"/>
  <sheetViews>
    <sheetView zoomScalePageLayoutView="0" workbookViewId="0" topLeftCell="A46">
      <selection activeCell="A7" sqref="A7"/>
    </sheetView>
  </sheetViews>
  <sheetFormatPr defaultColWidth="9.140625" defaultRowHeight="12.75"/>
  <cols>
    <col min="1" max="1" width="4.140625" style="15" customWidth="1"/>
    <col min="2" max="2" width="4.421875" style="159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74"/>
      <c r="B1" s="175"/>
      <c r="C1" s="155"/>
      <c r="D1" s="30"/>
      <c r="E1" s="30"/>
      <c r="F1" s="108"/>
      <c r="G1" s="30"/>
      <c r="H1" s="176"/>
      <c r="I1" s="174"/>
    </row>
    <row r="2" spans="1:9" ht="15">
      <c r="A2" s="263" t="str">
        <f>Startlist!A1</f>
        <v>GROSSI TOIDUKAUBAD VIRU RALLI 2021</v>
      </c>
      <c r="B2" s="265"/>
      <c r="C2" s="265"/>
      <c r="D2" s="265"/>
      <c r="E2" s="265"/>
      <c r="F2" s="265"/>
      <c r="G2" s="265"/>
      <c r="H2" s="265"/>
      <c r="I2" s="265"/>
    </row>
    <row r="3" spans="1:9" ht="15">
      <c r="A3" s="263" t="str">
        <f>Startlist!A2</f>
        <v>18.september 2021</v>
      </c>
      <c r="B3" s="265"/>
      <c r="C3" s="265"/>
      <c r="D3" s="265"/>
      <c r="E3" s="265"/>
      <c r="F3" s="265"/>
      <c r="G3" s="265"/>
      <c r="H3" s="265"/>
      <c r="I3" s="265"/>
    </row>
    <row r="4" spans="1:9" ht="15">
      <c r="A4" s="263" t="str">
        <f>Startlist!A3</f>
        <v>Rakvere</v>
      </c>
      <c r="B4" s="263"/>
      <c r="C4" s="263"/>
      <c r="D4" s="263"/>
      <c r="E4" s="263"/>
      <c r="F4" s="263"/>
      <c r="G4" s="263"/>
      <c r="H4" s="263"/>
      <c r="I4" s="263"/>
    </row>
    <row r="5" spans="1:10" ht="18.75">
      <c r="A5" s="178" t="s">
        <v>71</v>
      </c>
      <c r="B5" s="175"/>
      <c r="C5" s="155"/>
      <c r="D5" s="179"/>
      <c r="E5" s="179"/>
      <c r="F5" s="162"/>
      <c r="G5" s="179"/>
      <c r="H5" s="177"/>
      <c r="I5" s="174"/>
      <c r="J5" s="70"/>
    </row>
    <row r="6" spans="1:10" ht="15.75" customHeight="1">
      <c r="A6" s="178"/>
      <c r="B6" s="180"/>
      <c r="C6" s="120"/>
      <c r="D6" s="181"/>
      <c r="E6" s="181"/>
      <c r="F6" s="163"/>
      <c r="G6" s="181"/>
      <c r="H6" s="182"/>
      <c r="I6" s="183" t="s">
        <v>1418</v>
      </c>
      <c r="J6" s="70"/>
    </row>
    <row r="7" spans="1:10" ht="12.75">
      <c r="A7" s="102"/>
      <c r="B7" s="160"/>
      <c r="C7" s="103"/>
      <c r="D7" s="104"/>
      <c r="E7" s="104"/>
      <c r="F7" s="105"/>
      <c r="G7" s="104"/>
      <c r="H7" s="106"/>
      <c r="I7" s="107"/>
      <c r="J7" s="70"/>
    </row>
    <row r="8" spans="1:10" s="2" customFormat="1" ht="15" customHeight="1">
      <c r="A8" s="130" t="s">
        <v>114</v>
      </c>
      <c r="B8" s="130" t="s">
        <v>1419</v>
      </c>
      <c r="C8" s="131" t="s">
        <v>132</v>
      </c>
      <c r="D8" s="132" t="s">
        <v>68</v>
      </c>
      <c r="E8" s="132" t="s">
        <v>331</v>
      </c>
      <c r="F8" s="131" t="s">
        <v>107</v>
      </c>
      <c r="G8" s="132" t="s">
        <v>110</v>
      </c>
      <c r="H8" s="133" t="s">
        <v>69</v>
      </c>
      <c r="I8" s="130" t="s">
        <v>1195</v>
      </c>
      <c r="J8" s="71"/>
    </row>
    <row r="9" spans="1:10" ht="15" customHeight="1">
      <c r="A9" s="134" t="s">
        <v>115</v>
      </c>
      <c r="B9" s="130" t="s">
        <v>1420</v>
      </c>
      <c r="C9" s="135" t="s">
        <v>133</v>
      </c>
      <c r="D9" s="136" t="s">
        <v>6</v>
      </c>
      <c r="E9" s="136" t="s">
        <v>7</v>
      </c>
      <c r="F9" s="135" t="s">
        <v>107</v>
      </c>
      <c r="G9" s="136" t="s">
        <v>8</v>
      </c>
      <c r="H9" s="137" t="s">
        <v>342</v>
      </c>
      <c r="I9" s="134" t="s">
        <v>1199</v>
      </c>
      <c r="J9" s="70"/>
    </row>
    <row r="10" spans="1:10" ht="15" customHeight="1">
      <c r="A10" s="134" t="s">
        <v>116</v>
      </c>
      <c r="B10" s="134" t="s">
        <v>1421</v>
      </c>
      <c r="C10" s="135" t="s">
        <v>133</v>
      </c>
      <c r="D10" s="136" t="s">
        <v>276</v>
      </c>
      <c r="E10" s="136" t="s">
        <v>197</v>
      </c>
      <c r="F10" s="135" t="s">
        <v>107</v>
      </c>
      <c r="G10" s="136" t="s">
        <v>129</v>
      </c>
      <c r="H10" s="137" t="s">
        <v>334</v>
      </c>
      <c r="I10" s="134" t="s">
        <v>1203</v>
      </c>
      <c r="J10" s="70"/>
    </row>
    <row r="11" spans="1:10" ht="15" customHeight="1">
      <c r="A11" s="134" t="s">
        <v>117</v>
      </c>
      <c r="B11" s="134" t="s">
        <v>1422</v>
      </c>
      <c r="C11" s="135" t="s">
        <v>152</v>
      </c>
      <c r="D11" s="136" t="s">
        <v>337</v>
      </c>
      <c r="E11" s="136" t="s">
        <v>338</v>
      </c>
      <c r="F11" s="135" t="s">
        <v>107</v>
      </c>
      <c r="G11" s="136" t="s">
        <v>162</v>
      </c>
      <c r="H11" s="137" t="s">
        <v>160</v>
      </c>
      <c r="I11" s="134" t="s">
        <v>1207</v>
      </c>
      <c r="J11" s="70"/>
    </row>
    <row r="12" spans="1:10" ht="15" customHeight="1">
      <c r="A12" s="134" t="s">
        <v>118</v>
      </c>
      <c r="B12" s="134" t="s">
        <v>1423</v>
      </c>
      <c r="C12" s="135" t="s">
        <v>152</v>
      </c>
      <c r="D12" s="136" t="s">
        <v>153</v>
      </c>
      <c r="E12" s="136" t="s">
        <v>154</v>
      </c>
      <c r="F12" s="135" t="s">
        <v>107</v>
      </c>
      <c r="G12" s="136" t="s">
        <v>155</v>
      </c>
      <c r="H12" s="137" t="s">
        <v>156</v>
      </c>
      <c r="I12" s="134" t="s">
        <v>1212</v>
      </c>
      <c r="J12" s="70"/>
    </row>
    <row r="13" spans="1:10" ht="15" customHeight="1">
      <c r="A13" s="134" t="s">
        <v>119</v>
      </c>
      <c r="B13" s="134" t="s">
        <v>1424</v>
      </c>
      <c r="C13" s="135" t="s">
        <v>133</v>
      </c>
      <c r="D13" s="136" t="s">
        <v>137</v>
      </c>
      <c r="E13" s="136" t="s">
        <v>268</v>
      </c>
      <c r="F13" s="135" t="s">
        <v>269</v>
      </c>
      <c r="G13" s="136" t="s">
        <v>138</v>
      </c>
      <c r="H13" s="137" t="s">
        <v>277</v>
      </c>
      <c r="I13" s="134" t="s">
        <v>1216</v>
      </c>
      <c r="J13" s="70"/>
    </row>
    <row r="14" spans="1:10" ht="15" customHeight="1">
      <c r="A14" s="134" t="s">
        <v>120</v>
      </c>
      <c r="B14" s="134" t="s">
        <v>1425</v>
      </c>
      <c r="C14" s="135" t="s">
        <v>152</v>
      </c>
      <c r="D14" s="136" t="s">
        <v>16</v>
      </c>
      <c r="E14" s="136" t="s">
        <v>17</v>
      </c>
      <c r="F14" s="135" t="s">
        <v>107</v>
      </c>
      <c r="G14" s="136" t="s">
        <v>155</v>
      </c>
      <c r="H14" s="137" t="s">
        <v>160</v>
      </c>
      <c r="I14" s="134" t="s">
        <v>1220</v>
      </c>
      <c r="J14" s="70"/>
    </row>
    <row r="15" spans="1:10" ht="15" customHeight="1">
      <c r="A15" s="134" t="s">
        <v>121</v>
      </c>
      <c r="B15" s="134" t="s">
        <v>1426</v>
      </c>
      <c r="C15" s="135" t="s">
        <v>152</v>
      </c>
      <c r="D15" s="136" t="s">
        <v>169</v>
      </c>
      <c r="E15" s="136" t="s">
        <v>170</v>
      </c>
      <c r="F15" s="135" t="s">
        <v>107</v>
      </c>
      <c r="G15" s="136" t="s">
        <v>162</v>
      </c>
      <c r="H15" s="137" t="s">
        <v>160</v>
      </c>
      <c r="I15" s="134" t="s">
        <v>1225</v>
      </c>
      <c r="J15" s="70"/>
    </row>
    <row r="16" spans="1:10" ht="15" customHeight="1">
      <c r="A16" s="134" t="s">
        <v>122</v>
      </c>
      <c r="B16" s="134" t="s">
        <v>1427</v>
      </c>
      <c r="C16" s="135" t="s">
        <v>172</v>
      </c>
      <c r="D16" s="136" t="s">
        <v>180</v>
      </c>
      <c r="E16" s="136" t="s">
        <v>181</v>
      </c>
      <c r="F16" s="135" t="s">
        <v>107</v>
      </c>
      <c r="G16" s="136" t="s">
        <v>182</v>
      </c>
      <c r="H16" s="137" t="s">
        <v>174</v>
      </c>
      <c r="I16" s="134" t="s">
        <v>1252</v>
      </c>
      <c r="J16" s="70"/>
    </row>
    <row r="17" spans="1:10" ht="15" customHeight="1">
      <c r="A17" s="134" t="s">
        <v>123</v>
      </c>
      <c r="B17" s="134" t="s">
        <v>1428</v>
      </c>
      <c r="C17" s="135" t="s">
        <v>172</v>
      </c>
      <c r="D17" s="136" t="s">
        <v>184</v>
      </c>
      <c r="E17" s="136" t="s">
        <v>185</v>
      </c>
      <c r="F17" s="135" t="s">
        <v>107</v>
      </c>
      <c r="G17" s="136" t="s">
        <v>186</v>
      </c>
      <c r="H17" s="137" t="s">
        <v>174</v>
      </c>
      <c r="I17" s="134" t="s">
        <v>1256</v>
      </c>
      <c r="J17" s="70"/>
    </row>
    <row r="18" spans="1:10" ht="15" customHeight="1">
      <c r="A18" s="138"/>
      <c r="B18" s="138"/>
      <c r="C18" s="153"/>
      <c r="D18" s="154"/>
      <c r="E18" s="154"/>
      <c r="F18" s="127"/>
      <c r="G18" s="128"/>
      <c r="H18" s="139"/>
      <c r="I18" s="138"/>
      <c r="J18" s="70"/>
    </row>
    <row r="19" spans="1:10" ht="15" customHeight="1">
      <c r="A19" s="138"/>
      <c r="B19" s="138"/>
      <c r="C19" s="127"/>
      <c r="D19" s="128"/>
      <c r="E19" s="128"/>
      <c r="F19" s="127"/>
      <c r="G19" s="128"/>
      <c r="H19" s="139"/>
      <c r="I19" s="165" t="s">
        <v>1429</v>
      </c>
      <c r="J19" s="70"/>
    </row>
    <row r="20" spans="1:10" s="2" customFormat="1" ht="15" customHeight="1">
      <c r="A20" s="140" t="s">
        <v>114</v>
      </c>
      <c r="B20" s="140" t="s">
        <v>1419</v>
      </c>
      <c r="C20" s="141" t="s">
        <v>132</v>
      </c>
      <c r="D20" s="142" t="s">
        <v>68</v>
      </c>
      <c r="E20" s="142" t="s">
        <v>331</v>
      </c>
      <c r="F20" s="141" t="s">
        <v>107</v>
      </c>
      <c r="G20" s="142" t="s">
        <v>110</v>
      </c>
      <c r="H20" s="143" t="s">
        <v>69</v>
      </c>
      <c r="I20" s="140" t="s">
        <v>1195</v>
      </c>
      <c r="J20" s="71"/>
    </row>
    <row r="21" spans="1:10" s="17" customFormat="1" ht="15" customHeight="1">
      <c r="A21" s="144" t="s">
        <v>115</v>
      </c>
      <c r="B21" s="144" t="s">
        <v>1430</v>
      </c>
      <c r="C21" s="145" t="s">
        <v>132</v>
      </c>
      <c r="D21" s="146" t="s">
        <v>355</v>
      </c>
      <c r="E21" s="146" t="s">
        <v>356</v>
      </c>
      <c r="F21" s="145" t="s">
        <v>34</v>
      </c>
      <c r="G21" s="146" t="s">
        <v>35</v>
      </c>
      <c r="H21" s="147" t="s">
        <v>411</v>
      </c>
      <c r="I21" s="144" t="s">
        <v>1261</v>
      </c>
      <c r="J21" s="72"/>
    </row>
    <row r="22" spans="1:10" s="17" customFormat="1" ht="15" customHeight="1">
      <c r="A22" s="144"/>
      <c r="B22" s="144"/>
      <c r="C22" s="145"/>
      <c r="D22" s="146"/>
      <c r="E22" s="146"/>
      <c r="F22" s="145"/>
      <c r="G22" s="146"/>
      <c r="H22" s="147"/>
      <c r="I22" s="144"/>
      <c r="J22" s="72"/>
    </row>
    <row r="23" spans="1:10" ht="15" customHeight="1">
      <c r="A23" s="138"/>
      <c r="B23" s="138"/>
      <c r="C23" s="127"/>
      <c r="D23" s="128"/>
      <c r="E23" s="128"/>
      <c r="F23" s="127"/>
      <c r="G23" s="128"/>
      <c r="H23" s="139"/>
      <c r="I23" s="138"/>
      <c r="J23" s="70"/>
    </row>
    <row r="24" spans="1:10" ht="15" customHeight="1">
      <c r="A24" s="138"/>
      <c r="B24" s="138"/>
      <c r="C24" s="127"/>
      <c r="D24" s="128"/>
      <c r="E24" s="128"/>
      <c r="F24" s="127"/>
      <c r="G24" s="128"/>
      <c r="H24" s="139"/>
      <c r="I24" s="165" t="s">
        <v>1431</v>
      </c>
      <c r="J24" s="70"/>
    </row>
    <row r="25" spans="1:10" s="2" customFormat="1" ht="15" customHeight="1">
      <c r="A25" s="140" t="s">
        <v>114</v>
      </c>
      <c r="B25" s="140" t="s">
        <v>1420</v>
      </c>
      <c r="C25" s="141" t="s">
        <v>133</v>
      </c>
      <c r="D25" s="142" t="s">
        <v>6</v>
      </c>
      <c r="E25" s="142" t="s">
        <v>7</v>
      </c>
      <c r="F25" s="141" t="s">
        <v>107</v>
      </c>
      <c r="G25" s="142" t="s">
        <v>8</v>
      </c>
      <c r="H25" s="143" t="s">
        <v>342</v>
      </c>
      <c r="I25" s="140" t="s">
        <v>1198</v>
      </c>
      <c r="J25" s="71"/>
    </row>
    <row r="26" spans="1:10" s="17" customFormat="1" ht="15" customHeight="1">
      <c r="A26" s="144" t="s">
        <v>115</v>
      </c>
      <c r="B26" s="144" t="s">
        <v>1421</v>
      </c>
      <c r="C26" s="145" t="s">
        <v>133</v>
      </c>
      <c r="D26" s="146" t="s">
        <v>276</v>
      </c>
      <c r="E26" s="146" t="s">
        <v>197</v>
      </c>
      <c r="F26" s="145" t="s">
        <v>107</v>
      </c>
      <c r="G26" s="146" t="s">
        <v>129</v>
      </c>
      <c r="H26" s="147" t="s">
        <v>334</v>
      </c>
      <c r="I26" s="144" t="s">
        <v>1432</v>
      </c>
      <c r="J26" s="72"/>
    </row>
    <row r="27" spans="1:10" s="17" customFormat="1" ht="15" customHeight="1">
      <c r="A27" s="144" t="s">
        <v>116</v>
      </c>
      <c r="B27" s="144" t="s">
        <v>1424</v>
      </c>
      <c r="C27" s="145" t="s">
        <v>133</v>
      </c>
      <c r="D27" s="146" t="s">
        <v>137</v>
      </c>
      <c r="E27" s="146" t="s">
        <v>268</v>
      </c>
      <c r="F27" s="145" t="s">
        <v>269</v>
      </c>
      <c r="G27" s="146" t="s">
        <v>138</v>
      </c>
      <c r="H27" s="147" t="s">
        <v>277</v>
      </c>
      <c r="I27" s="144" t="s">
        <v>1433</v>
      </c>
      <c r="J27" s="72"/>
    </row>
    <row r="28" spans="1:10" ht="15" customHeight="1">
      <c r="A28" s="148"/>
      <c r="B28" s="138"/>
      <c r="C28" s="153"/>
      <c r="D28" s="148"/>
      <c r="E28" s="148"/>
      <c r="F28" s="148"/>
      <c r="G28" s="148"/>
      <c r="H28" s="139"/>
      <c r="I28" s="138"/>
      <c r="J28" s="70"/>
    </row>
    <row r="29" spans="1:10" ht="15" customHeight="1">
      <c r="A29" s="138"/>
      <c r="B29" s="138"/>
      <c r="C29" s="127"/>
      <c r="D29" s="128"/>
      <c r="E29" s="128"/>
      <c r="F29" s="127"/>
      <c r="G29" s="128"/>
      <c r="H29" s="139"/>
      <c r="I29" s="165" t="s">
        <v>1434</v>
      </c>
      <c r="J29" s="70"/>
    </row>
    <row r="30" spans="1:10" s="2" customFormat="1" ht="15" customHeight="1">
      <c r="A30" s="140" t="s">
        <v>114</v>
      </c>
      <c r="B30" s="140" t="s">
        <v>1435</v>
      </c>
      <c r="C30" s="141" t="s">
        <v>143</v>
      </c>
      <c r="D30" s="142" t="s">
        <v>109</v>
      </c>
      <c r="E30" s="142" t="s">
        <v>150</v>
      </c>
      <c r="F30" s="141" t="s">
        <v>107</v>
      </c>
      <c r="G30" s="142" t="s">
        <v>110</v>
      </c>
      <c r="H30" s="143" t="s">
        <v>144</v>
      </c>
      <c r="I30" s="140" t="s">
        <v>1228</v>
      </c>
      <c r="J30" s="71"/>
    </row>
    <row r="31" spans="1:10" ht="15" customHeight="1">
      <c r="A31" s="144" t="s">
        <v>115</v>
      </c>
      <c r="B31" s="144" t="s">
        <v>1436</v>
      </c>
      <c r="C31" s="145" t="s">
        <v>143</v>
      </c>
      <c r="D31" s="146" t="s">
        <v>1437</v>
      </c>
      <c r="E31" s="146" t="s">
        <v>130</v>
      </c>
      <c r="F31" s="145" t="s">
        <v>107</v>
      </c>
      <c r="G31" s="146" t="s">
        <v>131</v>
      </c>
      <c r="H31" s="147" t="s">
        <v>144</v>
      </c>
      <c r="I31" s="144" t="s">
        <v>1438</v>
      </c>
      <c r="J31" s="70"/>
    </row>
    <row r="32" spans="1:10" ht="15" customHeight="1">
      <c r="A32" s="144" t="s">
        <v>116</v>
      </c>
      <c r="B32" s="144" t="s">
        <v>1439</v>
      </c>
      <c r="C32" s="145" t="s">
        <v>143</v>
      </c>
      <c r="D32" s="146" t="s">
        <v>21</v>
      </c>
      <c r="E32" s="146" t="s">
        <v>22</v>
      </c>
      <c r="F32" s="145" t="s">
        <v>107</v>
      </c>
      <c r="G32" s="146" t="s">
        <v>173</v>
      </c>
      <c r="H32" s="147" t="s">
        <v>279</v>
      </c>
      <c r="I32" s="144" t="s">
        <v>1440</v>
      </c>
      <c r="J32" s="70"/>
    </row>
    <row r="33" spans="1:10" ht="15" customHeight="1">
      <c r="A33" s="148"/>
      <c r="B33" s="138"/>
      <c r="C33" s="153"/>
      <c r="D33" s="148"/>
      <c r="E33" s="148"/>
      <c r="F33" s="148"/>
      <c r="G33" s="148"/>
      <c r="H33" s="139"/>
      <c r="I33" s="138"/>
      <c r="J33" s="70"/>
    </row>
    <row r="34" spans="1:10" ht="15" customHeight="1">
      <c r="A34" s="138"/>
      <c r="B34" s="138"/>
      <c r="C34" s="127"/>
      <c r="D34" s="128"/>
      <c r="E34" s="128"/>
      <c r="F34" s="127"/>
      <c r="G34" s="128"/>
      <c r="H34" s="139"/>
      <c r="I34" s="165" t="s">
        <v>1441</v>
      </c>
      <c r="J34" s="70"/>
    </row>
    <row r="35" spans="1:10" s="2" customFormat="1" ht="15" customHeight="1">
      <c r="A35" s="140" t="s">
        <v>114</v>
      </c>
      <c r="B35" s="140" t="s">
        <v>1422</v>
      </c>
      <c r="C35" s="141" t="s">
        <v>152</v>
      </c>
      <c r="D35" s="142" t="s">
        <v>337</v>
      </c>
      <c r="E35" s="142" t="s">
        <v>338</v>
      </c>
      <c r="F35" s="141" t="s">
        <v>107</v>
      </c>
      <c r="G35" s="142" t="s">
        <v>162</v>
      </c>
      <c r="H35" s="143" t="s">
        <v>160</v>
      </c>
      <c r="I35" s="140" t="s">
        <v>1206</v>
      </c>
      <c r="J35" s="70"/>
    </row>
    <row r="36" spans="1:10" s="17" customFormat="1" ht="15" customHeight="1">
      <c r="A36" s="144" t="s">
        <v>115</v>
      </c>
      <c r="B36" s="144" t="s">
        <v>1423</v>
      </c>
      <c r="C36" s="145" t="s">
        <v>152</v>
      </c>
      <c r="D36" s="146" t="s">
        <v>153</v>
      </c>
      <c r="E36" s="146" t="s">
        <v>154</v>
      </c>
      <c r="F36" s="145" t="s">
        <v>107</v>
      </c>
      <c r="G36" s="146" t="s">
        <v>155</v>
      </c>
      <c r="H36" s="147" t="s">
        <v>156</v>
      </c>
      <c r="I36" s="144" t="s">
        <v>1442</v>
      </c>
      <c r="J36" s="70"/>
    </row>
    <row r="37" spans="1:10" s="17" customFormat="1" ht="15" customHeight="1">
      <c r="A37" s="144" t="s">
        <v>116</v>
      </c>
      <c r="B37" s="144" t="s">
        <v>1425</v>
      </c>
      <c r="C37" s="145" t="s">
        <v>152</v>
      </c>
      <c r="D37" s="146" t="s">
        <v>16</v>
      </c>
      <c r="E37" s="146" t="s">
        <v>17</v>
      </c>
      <c r="F37" s="145" t="s">
        <v>107</v>
      </c>
      <c r="G37" s="146" t="s">
        <v>155</v>
      </c>
      <c r="H37" s="147" t="s">
        <v>160</v>
      </c>
      <c r="I37" s="144" t="s">
        <v>1443</v>
      </c>
      <c r="J37" s="70"/>
    </row>
    <row r="38" spans="1:10" ht="15" customHeight="1">
      <c r="A38" s="148"/>
      <c r="B38" s="138"/>
      <c r="C38" s="153"/>
      <c r="D38" s="148"/>
      <c r="E38" s="148"/>
      <c r="F38" s="148"/>
      <c r="G38" s="148"/>
      <c r="H38" s="139"/>
      <c r="I38" s="138"/>
      <c r="J38" s="70"/>
    </row>
    <row r="39" spans="1:10" ht="15" customHeight="1">
      <c r="A39" s="138"/>
      <c r="B39" s="138"/>
      <c r="C39" s="127"/>
      <c r="D39" s="128"/>
      <c r="E39" s="128"/>
      <c r="F39" s="127"/>
      <c r="G39" s="128"/>
      <c r="H39" s="139"/>
      <c r="I39" s="165" t="s">
        <v>1444</v>
      </c>
      <c r="J39" s="70"/>
    </row>
    <row r="40" spans="1:10" s="2" customFormat="1" ht="15" customHeight="1">
      <c r="A40" s="140" t="s">
        <v>114</v>
      </c>
      <c r="B40" s="140" t="s">
        <v>1427</v>
      </c>
      <c r="C40" s="141" t="s">
        <v>172</v>
      </c>
      <c r="D40" s="142" t="s">
        <v>180</v>
      </c>
      <c r="E40" s="142" t="s">
        <v>181</v>
      </c>
      <c r="F40" s="141" t="s">
        <v>107</v>
      </c>
      <c r="G40" s="142" t="s">
        <v>182</v>
      </c>
      <c r="H40" s="143" t="s">
        <v>174</v>
      </c>
      <c r="I40" s="140" t="s">
        <v>1251</v>
      </c>
      <c r="J40" s="70"/>
    </row>
    <row r="41" spans="1:10" s="17" customFormat="1" ht="15" customHeight="1">
      <c r="A41" s="144" t="s">
        <v>115</v>
      </c>
      <c r="B41" s="144" t="s">
        <v>1428</v>
      </c>
      <c r="C41" s="145" t="s">
        <v>172</v>
      </c>
      <c r="D41" s="146" t="s">
        <v>184</v>
      </c>
      <c r="E41" s="146" t="s">
        <v>185</v>
      </c>
      <c r="F41" s="145" t="s">
        <v>107</v>
      </c>
      <c r="G41" s="146" t="s">
        <v>186</v>
      </c>
      <c r="H41" s="147" t="s">
        <v>174</v>
      </c>
      <c r="I41" s="144" t="s">
        <v>1445</v>
      </c>
      <c r="J41" s="70"/>
    </row>
    <row r="42" spans="1:10" s="17" customFormat="1" ht="15" customHeight="1">
      <c r="A42" s="144" t="s">
        <v>116</v>
      </c>
      <c r="B42" s="144" t="s">
        <v>1446</v>
      </c>
      <c r="C42" s="145" t="s">
        <v>172</v>
      </c>
      <c r="D42" s="146" t="s">
        <v>176</v>
      </c>
      <c r="E42" s="146" t="s">
        <v>177</v>
      </c>
      <c r="F42" s="145" t="s">
        <v>107</v>
      </c>
      <c r="G42" s="146" t="s">
        <v>173</v>
      </c>
      <c r="H42" s="147" t="s">
        <v>178</v>
      </c>
      <c r="I42" s="144" t="s">
        <v>1447</v>
      </c>
      <c r="J42" s="70"/>
    </row>
    <row r="43" spans="1:10" ht="15" customHeight="1">
      <c r="A43" s="148"/>
      <c r="B43" s="138"/>
      <c r="C43" s="153"/>
      <c r="D43" s="148"/>
      <c r="E43" s="148"/>
      <c r="F43" s="148"/>
      <c r="G43" s="148"/>
      <c r="H43" s="139"/>
      <c r="I43" s="138"/>
      <c r="J43" s="70"/>
    </row>
    <row r="44" spans="1:10" ht="15" customHeight="1">
      <c r="A44" s="138"/>
      <c r="B44" s="138"/>
      <c r="C44" s="127"/>
      <c r="D44" s="128"/>
      <c r="E44" s="128"/>
      <c r="F44" s="127"/>
      <c r="G44" s="128"/>
      <c r="H44" s="139"/>
      <c r="I44" s="165" t="s">
        <v>1448</v>
      </c>
      <c r="J44" s="70"/>
    </row>
    <row r="45" spans="1:10" s="2" customFormat="1" ht="15" customHeight="1">
      <c r="A45" s="140" t="s">
        <v>114</v>
      </c>
      <c r="B45" s="140" t="s">
        <v>1449</v>
      </c>
      <c r="C45" s="141" t="s">
        <v>205</v>
      </c>
      <c r="D45" s="142" t="s">
        <v>212</v>
      </c>
      <c r="E45" s="142" t="s">
        <v>290</v>
      </c>
      <c r="F45" s="141" t="s">
        <v>107</v>
      </c>
      <c r="G45" s="142" t="s">
        <v>203</v>
      </c>
      <c r="H45" s="143" t="s">
        <v>213</v>
      </c>
      <c r="I45" s="140" t="s">
        <v>1263</v>
      </c>
      <c r="J45" s="70"/>
    </row>
    <row r="46" spans="1:10" s="17" customFormat="1" ht="15" customHeight="1">
      <c r="A46" s="144" t="s">
        <v>115</v>
      </c>
      <c r="B46" s="144" t="s">
        <v>1450</v>
      </c>
      <c r="C46" s="145" t="s">
        <v>205</v>
      </c>
      <c r="D46" s="146" t="s">
        <v>280</v>
      </c>
      <c r="E46" s="146" t="s">
        <v>281</v>
      </c>
      <c r="F46" s="145" t="s">
        <v>107</v>
      </c>
      <c r="G46" s="146" t="s">
        <v>186</v>
      </c>
      <c r="H46" s="147" t="s">
        <v>282</v>
      </c>
      <c r="I46" s="144" t="s">
        <v>1451</v>
      </c>
      <c r="J46" s="70"/>
    </row>
    <row r="47" spans="1:10" s="17" customFormat="1" ht="15" customHeight="1">
      <c r="A47" s="144" t="s">
        <v>116</v>
      </c>
      <c r="B47" s="144" t="s">
        <v>1452</v>
      </c>
      <c r="C47" s="145" t="s">
        <v>205</v>
      </c>
      <c r="D47" s="146" t="s">
        <v>250</v>
      </c>
      <c r="E47" s="146" t="s">
        <v>251</v>
      </c>
      <c r="F47" s="145" t="s">
        <v>107</v>
      </c>
      <c r="G47" s="146" t="s">
        <v>155</v>
      </c>
      <c r="H47" s="147" t="s">
        <v>252</v>
      </c>
      <c r="I47" s="144" t="s">
        <v>1453</v>
      </c>
      <c r="J47" s="70"/>
    </row>
    <row r="48" spans="1:10" ht="15" customHeight="1">
      <c r="A48" s="148"/>
      <c r="B48" s="138"/>
      <c r="C48" s="153"/>
      <c r="D48" s="148"/>
      <c r="E48" s="148"/>
      <c r="F48" s="148"/>
      <c r="G48" s="148"/>
      <c r="H48" s="139"/>
      <c r="I48" s="138"/>
      <c r="J48" s="70"/>
    </row>
    <row r="49" spans="1:10" ht="15" customHeight="1">
      <c r="A49" s="138"/>
      <c r="B49" s="138"/>
      <c r="C49" s="127"/>
      <c r="D49" s="128"/>
      <c r="E49" s="128"/>
      <c r="F49" s="127"/>
      <c r="G49" s="128"/>
      <c r="H49" s="139"/>
      <c r="I49" s="165" t="s">
        <v>1454</v>
      </c>
      <c r="J49" s="70"/>
    </row>
    <row r="50" spans="1:10" s="2" customFormat="1" ht="15" customHeight="1">
      <c r="A50" s="140" t="s">
        <v>114</v>
      </c>
      <c r="B50" s="140" t="s">
        <v>1455</v>
      </c>
      <c r="C50" s="141" t="s">
        <v>207</v>
      </c>
      <c r="D50" s="142" t="s">
        <v>246</v>
      </c>
      <c r="E50" s="142" t="s">
        <v>247</v>
      </c>
      <c r="F50" s="141" t="s">
        <v>107</v>
      </c>
      <c r="G50" s="142" t="s">
        <v>131</v>
      </c>
      <c r="H50" s="143" t="s">
        <v>248</v>
      </c>
      <c r="I50" s="140" t="s">
        <v>1232</v>
      </c>
      <c r="J50" s="70"/>
    </row>
    <row r="51" spans="1:10" s="17" customFormat="1" ht="15" customHeight="1">
      <c r="A51" s="144" t="s">
        <v>115</v>
      </c>
      <c r="B51" s="144" t="s">
        <v>1456</v>
      </c>
      <c r="C51" s="145" t="s">
        <v>207</v>
      </c>
      <c r="D51" s="146" t="s">
        <v>208</v>
      </c>
      <c r="E51" s="146" t="s">
        <v>333</v>
      </c>
      <c r="F51" s="145" t="s">
        <v>107</v>
      </c>
      <c r="G51" s="146" t="s">
        <v>209</v>
      </c>
      <c r="H51" s="147" t="s">
        <v>210</v>
      </c>
      <c r="I51" s="144" t="s">
        <v>1457</v>
      </c>
      <c r="J51" s="70"/>
    </row>
    <row r="52" spans="1:10" s="17" customFormat="1" ht="15" customHeight="1">
      <c r="A52" s="144" t="s">
        <v>116</v>
      </c>
      <c r="B52" s="144" t="s">
        <v>1458</v>
      </c>
      <c r="C52" s="145" t="s">
        <v>207</v>
      </c>
      <c r="D52" s="146" t="s">
        <v>307</v>
      </c>
      <c r="E52" s="146" t="s">
        <v>308</v>
      </c>
      <c r="F52" s="145" t="s">
        <v>107</v>
      </c>
      <c r="G52" s="146" t="s">
        <v>203</v>
      </c>
      <c r="H52" s="147" t="s">
        <v>199</v>
      </c>
      <c r="I52" s="144" t="s">
        <v>1459</v>
      </c>
      <c r="J52" s="70"/>
    </row>
    <row r="53" spans="1:10" ht="15" customHeight="1">
      <c r="A53" s="148"/>
      <c r="B53" s="138"/>
      <c r="C53" s="153"/>
      <c r="D53" s="148"/>
      <c r="E53" s="148"/>
      <c r="F53" s="148"/>
      <c r="G53" s="148"/>
      <c r="H53" s="139"/>
      <c r="I53" s="138"/>
      <c r="J53" s="70"/>
    </row>
    <row r="54" spans="1:10" ht="15" customHeight="1">
      <c r="A54" s="138"/>
      <c r="B54" s="138"/>
      <c r="C54" s="127"/>
      <c r="D54" s="128"/>
      <c r="E54" s="128"/>
      <c r="F54" s="127"/>
      <c r="G54" s="128"/>
      <c r="H54" s="139"/>
      <c r="I54" s="165" t="s">
        <v>1460</v>
      </c>
      <c r="J54" s="70"/>
    </row>
    <row r="55" spans="1:10" s="2" customFormat="1" ht="15" customHeight="1">
      <c r="A55" s="140" t="s">
        <v>114</v>
      </c>
      <c r="B55" s="140" t="s">
        <v>1461</v>
      </c>
      <c r="C55" s="141" t="s">
        <v>309</v>
      </c>
      <c r="D55" s="142" t="s">
        <v>224</v>
      </c>
      <c r="E55" s="142" t="s">
        <v>225</v>
      </c>
      <c r="F55" s="141" t="s">
        <v>107</v>
      </c>
      <c r="G55" s="142" t="s">
        <v>226</v>
      </c>
      <c r="H55" s="143" t="s">
        <v>351</v>
      </c>
      <c r="I55" s="140" t="s">
        <v>1346</v>
      </c>
      <c r="J55" s="70"/>
    </row>
    <row r="56" spans="1:10" s="17" customFormat="1" ht="15" customHeight="1">
      <c r="A56" s="144" t="s">
        <v>115</v>
      </c>
      <c r="B56" s="144" t="s">
        <v>1462</v>
      </c>
      <c r="C56" s="145" t="s">
        <v>309</v>
      </c>
      <c r="D56" s="146" t="s">
        <v>310</v>
      </c>
      <c r="E56" s="146" t="s">
        <v>329</v>
      </c>
      <c r="F56" s="145" t="s">
        <v>107</v>
      </c>
      <c r="G56" s="146" t="s">
        <v>182</v>
      </c>
      <c r="H56" s="147" t="s">
        <v>351</v>
      </c>
      <c r="I56" s="144" t="s">
        <v>1463</v>
      </c>
      <c r="J56" s="70"/>
    </row>
    <row r="57" spans="1:10" s="17" customFormat="1" ht="15" customHeight="1">
      <c r="A57" s="144" t="s">
        <v>116</v>
      </c>
      <c r="B57" s="144" t="s">
        <v>1464</v>
      </c>
      <c r="C57" s="145" t="s">
        <v>309</v>
      </c>
      <c r="D57" s="146" t="s">
        <v>317</v>
      </c>
      <c r="E57" s="146" t="s">
        <v>358</v>
      </c>
      <c r="F57" s="145" t="s">
        <v>107</v>
      </c>
      <c r="G57" s="146" t="s">
        <v>318</v>
      </c>
      <c r="H57" s="147" t="s">
        <v>351</v>
      </c>
      <c r="I57" s="144" t="s">
        <v>1465</v>
      </c>
      <c r="J57" s="70"/>
    </row>
    <row r="58" spans="1:9" ht="12.75">
      <c r="A58" s="101"/>
      <c r="B58" s="138"/>
      <c r="C58" s="78"/>
      <c r="D58" s="77"/>
      <c r="E58" s="77"/>
      <c r="F58" s="78"/>
      <c r="G58" s="77"/>
      <c r="H58" s="79"/>
      <c r="I58" s="101"/>
    </row>
    <row r="59" spans="1:9" ht="12.75">
      <c r="A59" s="101"/>
      <c r="B59" s="138"/>
      <c r="C59" s="78"/>
      <c r="D59" s="77"/>
      <c r="E59" s="77"/>
      <c r="F59" s="78"/>
      <c r="G59" s="77"/>
      <c r="H59" s="79"/>
      <c r="I59" s="101"/>
    </row>
    <row r="60" spans="1:9" ht="12.75">
      <c r="A60" s="101"/>
      <c r="B60" s="138"/>
      <c r="C60" s="78"/>
      <c r="D60" s="77"/>
      <c r="E60" s="77"/>
      <c r="F60" s="78"/>
      <c r="G60" s="77"/>
      <c r="H60" s="79"/>
      <c r="I60" s="101"/>
    </row>
    <row r="61" spans="1:9" ht="12.75">
      <c r="A61" s="101"/>
      <c r="B61" s="138"/>
      <c r="C61" s="78"/>
      <c r="D61" s="77"/>
      <c r="E61" s="77"/>
      <c r="F61" s="78"/>
      <c r="G61" s="77"/>
      <c r="H61" s="79"/>
      <c r="I61" s="101"/>
    </row>
    <row r="62" spans="1:9" ht="12.75">
      <c r="A62" s="101"/>
      <c r="B62" s="138"/>
      <c r="C62" s="78"/>
      <c r="D62" s="77"/>
      <c r="E62" s="77"/>
      <c r="F62" s="78"/>
      <c r="G62" s="77"/>
      <c r="H62" s="79"/>
      <c r="I62" s="101"/>
    </row>
    <row r="63" spans="1:9" ht="12.75">
      <c r="A63" s="101"/>
      <c r="B63" s="138"/>
      <c r="C63" s="78"/>
      <c r="D63" s="77"/>
      <c r="E63" s="77"/>
      <c r="F63" s="78"/>
      <c r="G63" s="77"/>
      <c r="H63" s="79"/>
      <c r="I63" s="101"/>
    </row>
    <row r="64" spans="1:9" ht="12.75">
      <c r="A64" s="101"/>
      <c r="B64" s="138"/>
      <c r="C64" s="78"/>
      <c r="D64" s="77"/>
      <c r="E64" s="77"/>
      <c r="F64" s="78"/>
      <c r="G64" s="77"/>
      <c r="H64" s="79"/>
      <c r="I64" s="101"/>
    </row>
    <row r="65" spans="1:9" ht="12.75">
      <c r="A65" s="101"/>
      <c r="B65" s="138"/>
      <c r="C65" s="78"/>
      <c r="D65" s="77"/>
      <c r="E65" s="77"/>
      <c r="F65" s="78"/>
      <c r="G65" s="77"/>
      <c r="H65" s="79"/>
      <c r="I65" s="101"/>
    </row>
    <row r="66" spans="1:9" ht="12.75">
      <c r="A66" s="101"/>
      <c r="B66" s="138"/>
      <c r="C66" s="78"/>
      <c r="D66" s="77"/>
      <c r="E66" s="77"/>
      <c r="F66" s="78"/>
      <c r="G66" s="77"/>
      <c r="H66" s="79"/>
      <c r="I66" s="101"/>
    </row>
    <row r="67" spans="1:9" ht="12.75">
      <c r="A67" s="101"/>
      <c r="B67" s="138"/>
      <c r="C67" s="78"/>
      <c r="D67" s="77"/>
      <c r="E67" s="77"/>
      <c r="F67" s="78"/>
      <c r="G67" s="77"/>
      <c r="H67" s="79"/>
      <c r="I67" s="101"/>
    </row>
    <row r="68" spans="1:9" ht="12.75">
      <c r="A68" s="101"/>
      <c r="B68" s="138"/>
      <c r="C68" s="78"/>
      <c r="D68" s="77"/>
      <c r="E68" s="77"/>
      <c r="F68" s="78"/>
      <c r="G68" s="77"/>
      <c r="H68" s="79"/>
      <c r="I68" s="101"/>
    </row>
    <row r="69" spans="1:9" ht="12.75">
      <c r="A69" s="101"/>
      <c r="B69" s="138"/>
      <c r="C69" s="78"/>
      <c r="D69" s="77"/>
      <c r="E69" s="77"/>
      <c r="F69" s="78"/>
      <c r="G69" s="77"/>
      <c r="H69" s="79"/>
      <c r="I69" s="101"/>
    </row>
    <row r="70" spans="1:9" ht="12.75">
      <c r="A70" s="101"/>
      <c r="B70" s="138"/>
      <c r="C70" s="78"/>
      <c r="D70" s="77"/>
      <c r="E70" s="77"/>
      <c r="F70" s="78"/>
      <c r="G70" s="77"/>
      <c r="H70" s="79"/>
      <c r="I70" s="101"/>
    </row>
    <row r="71" spans="1:9" ht="12.75">
      <c r="A71" s="101"/>
      <c r="B71" s="138"/>
      <c r="C71" s="78"/>
      <c r="D71" s="77"/>
      <c r="E71" s="77"/>
      <c r="F71" s="78"/>
      <c r="G71" s="77"/>
      <c r="H71" s="79"/>
      <c r="I71" s="101"/>
    </row>
    <row r="72" spans="1:9" ht="12.75">
      <c r="A72" s="101"/>
      <c r="B72" s="138"/>
      <c r="C72" s="78"/>
      <c r="D72" s="77"/>
      <c r="E72" s="77"/>
      <c r="F72" s="78"/>
      <c r="G72" s="77"/>
      <c r="H72" s="79"/>
      <c r="I72" s="101"/>
    </row>
    <row r="73" spans="1:9" ht="12.75">
      <c r="A73" s="101"/>
      <c r="B73" s="138"/>
      <c r="C73" s="78"/>
      <c r="D73" s="77"/>
      <c r="E73" s="77"/>
      <c r="F73" s="78"/>
      <c r="G73" s="77"/>
      <c r="H73" s="79"/>
      <c r="I73" s="101"/>
    </row>
    <row r="74" spans="1:9" ht="12.75">
      <c r="A74" s="101"/>
      <c r="B74" s="138"/>
      <c r="C74" s="78"/>
      <c r="D74" s="77"/>
      <c r="E74" s="77"/>
      <c r="F74" s="78"/>
      <c r="G74" s="77"/>
      <c r="H74" s="79"/>
      <c r="I74" s="101"/>
    </row>
    <row r="75" spans="1:9" ht="12.75">
      <c r="A75" s="101"/>
      <c r="B75" s="138"/>
      <c r="C75" s="78"/>
      <c r="D75" s="77"/>
      <c r="E75" s="77"/>
      <c r="F75" s="78"/>
      <c r="G75" s="77"/>
      <c r="H75" s="79"/>
      <c r="I75" s="101"/>
    </row>
    <row r="76" spans="1:9" ht="12.75">
      <c r="A76" s="101"/>
      <c r="B76" s="138"/>
      <c r="C76" s="78"/>
      <c r="D76" s="77"/>
      <c r="E76" s="77"/>
      <c r="F76" s="78"/>
      <c r="G76" s="77"/>
      <c r="H76" s="79"/>
      <c r="I76" s="101"/>
    </row>
    <row r="77" spans="1:9" ht="12.75">
      <c r="A77" s="101"/>
      <c r="B77" s="138"/>
      <c r="C77" s="78"/>
      <c r="D77" s="77"/>
      <c r="E77" s="77"/>
      <c r="F77" s="78"/>
      <c r="G77" s="77"/>
      <c r="H77" s="79"/>
      <c r="I77" s="10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55"/>
      <c r="B1" s="155"/>
      <c r="C1" s="30"/>
      <c r="D1" s="30"/>
      <c r="E1" s="30"/>
      <c r="F1" s="30"/>
      <c r="G1" s="30"/>
      <c r="H1" s="30"/>
      <c r="I1" s="30"/>
    </row>
    <row r="2" spans="1:9" ht="15">
      <c r="A2" s="263" t="str">
        <f>Startlist!A1</f>
        <v>GROSSI TOIDUKAUBAD VIRU RALLI 2021</v>
      </c>
      <c r="B2" s="264"/>
      <c r="C2" s="264"/>
      <c r="D2" s="264"/>
      <c r="E2" s="264"/>
      <c r="F2" s="264"/>
      <c r="G2" s="264"/>
      <c r="H2" s="264"/>
      <c r="I2" s="264"/>
    </row>
    <row r="3" spans="1:9" ht="15">
      <c r="A3" s="263" t="str">
        <f>Startlist!$A2</f>
        <v>18.september 2021</v>
      </c>
      <c r="B3" s="263"/>
      <c r="C3" s="263"/>
      <c r="D3" s="263"/>
      <c r="E3" s="263"/>
      <c r="F3" s="263"/>
      <c r="G3" s="263"/>
      <c r="H3" s="263"/>
      <c r="I3" s="263"/>
    </row>
    <row r="4" spans="1:9" ht="12.75">
      <c r="A4" s="266" t="str">
        <f>Startlist!$A3</f>
        <v>Rakvere</v>
      </c>
      <c r="B4" s="266"/>
      <c r="C4" s="266"/>
      <c r="D4" s="266"/>
      <c r="E4" s="266"/>
      <c r="F4" s="266"/>
      <c r="G4" s="266"/>
      <c r="H4" s="266"/>
      <c r="I4" s="266"/>
    </row>
    <row r="5" spans="1:9" ht="12.75">
      <c r="A5" s="155"/>
      <c r="B5" s="155"/>
      <c r="C5" s="30"/>
      <c r="D5" s="30"/>
      <c r="E5" s="30"/>
      <c r="F5" s="30"/>
      <c r="G5" s="30"/>
      <c r="H5" s="30"/>
      <c r="I5" s="30"/>
    </row>
    <row r="6" spans="1:9" ht="15">
      <c r="A6" s="117" t="s">
        <v>97</v>
      </c>
      <c r="B6" s="155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90</v>
      </c>
      <c r="B7" s="8" t="s">
        <v>75</v>
      </c>
      <c r="C7" s="9" t="s">
        <v>76</v>
      </c>
      <c r="D7" s="10" t="s">
        <v>77</v>
      </c>
      <c r="E7" s="10" t="s">
        <v>79</v>
      </c>
      <c r="F7" s="9" t="s">
        <v>93</v>
      </c>
      <c r="G7" s="9" t="s">
        <v>94</v>
      </c>
      <c r="H7" s="12" t="s">
        <v>91</v>
      </c>
      <c r="I7" s="13" t="s">
        <v>92</v>
      </c>
    </row>
    <row r="8" spans="1:10" ht="15" customHeight="1">
      <c r="A8" s="31" t="s">
        <v>1414</v>
      </c>
      <c r="B8" s="27" t="s">
        <v>172</v>
      </c>
      <c r="C8" s="28" t="s">
        <v>184</v>
      </c>
      <c r="D8" s="28" t="s">
        <v>185</v>
      </c>
      <c r="E8" s="28" t="s">
        <v>174</v>
      </c>
      <c r="F8" s="28" t="s">
        <v>703</v>
      </c>
      <c r="G8" s="28" t="s">
        <v>704</v>
      </c>
      <c r="H8" s="35" t="s">
        <v>705</v>
      </c>
      <c r="I8" s="36" t="s">
        <v>705</v>
      </c>
      <c r="J8" s="52"/>
    </row>
    <row r="9" spans="1:10" ht="15" customHeight="1">
      <c r="A9" s="31" t="s">
        <v>1415</v>
      </c>
      <c r="B9" s="27" t="s">
        <v>152</v>
      </c>
      <c r="C9" s="28" t="s">
        <v>31</v>
      </c>
      <c r="D9" s="28" t="s">
        <v>32</v>
      </c>
      <c r="E9" s="28" t="s">
        <v>33</v>
      </c>
      <c r="F9" s="28" t="s">
        <v>706</v>
      </c>
      <c r="G9" s="28" t="s">
        <v>704</v>
      </c>
      <c r="H9" s="35" t="s">
        <v>705</v>
      </c>
      <c r="I9" s="36" t="s">
        <v>705</v>
      </c>
      <c r="J9" s="52"/>
    </row>
    <row r="10" spans="1:10" ht="15" customHeight="1">
      <c r="A10" s="31" t="s">
        <v>1416</v>
      </c>
      <c r="B10" s="27" t="s">
        <v>152</v>
      </c>
      <c r="C10" s="28" t="s">
        <v>37</v>
      </c>
      <c r="D10" s="28" t="s">
        <v>38</v>
      </c>
      <c r="E10" s="28" t="s">
        <v>343</v>
      </c>
      <c r="F10" s="28" t="s">
        <v>706</v>
      </c>
      <c r="G10" s="28" t="s">
        <v>704</v>
      </c>
      <c r="H10" s="35" t="s">
        <v>705</v>
      </c>
      <c r="I10" s="36" t="s">
        <v>705</v>
      </c>
      <c r="J10" s="52"/>
    </row>
    <row r="11" spans="1:10" ht="15" customHeight="1">
      <c r="A11" s="31" t="s">
        <v>1417</v>
      </c>
      <c r="B11" s="27" t="s">
        <v>172</v>
      </c>
      <c r="C11" s="28" t="s">
        <v>44</v>
      </c>
      <c r="D11" s="28" t="s">
        <v>45</v>
      </c>
      <c r="E11" s="28" t="s">
        <v>174</v>
      </c>
      <c r="F11" s="28" t="s">
        <v>703</v>
      </c>
      <c r="G11" s="28" t="s">
        <v>704</v>
      </c>
      <c r="H11" s="35" t="s">
        <v>705</v>
      </c>
      <c r="I11" s="36" t="s">
        <v>705</v>
      </c>
      <c r="J11" s="52"/>
    </row>
    <row r="12" spans="1:10" ht="15" customHeight="1">
      <c r="A12" s="31" t="s">
        <v>1413</v>
      </c>
      <c r="B12" s="27" t="s">
        <v>309</v>
      </c>
      <c r="C12" s="28" t="s">
        <v>310</v>
      </c>
      <c r="D12" s="28" t="s">
        <v>329</v>
      </c>
      <c r="E12" s="28" t="s">
        <v>351</v>
      </c>
      <c r="F12" s="28" t="s">
        <v>706</v>
      </c>
      <c r="G12" s="28" t="s">
        <v>704</v>
      </c>
      <c r="H12" s="35" t="s">
        <v>705</v>
      </c>
      <c r="I12" s="36" t="s">
        <v>705</v>
      </c>
      <c r="J12" s="52"/>
    </row>
    <row r="13" spans="1:10" ht="15" customHeight="1">
      <c r="A13" s="31" t="s">
        <v>1412</v>
      </c>
      <c r="B13" s="27" t="s">
        <v>309</v>
      </c>
      <c r="C13" s="28" t="s">
        <v>326</v>
      </c>
      <c r="D13" s="28" t="s">
        <v>327</v>
      </c>
      <c r="E13" s="28" t="s">
        <v>351</v>
      </c>
      <c r="F13" s="28" t="s">
        <v>899</v>
      </c>
      <c r="G13" s="28" t="s">
        <v>704</v>
      </c>
      <c r="H13" s="35" t="s">
        <v>705</v>
      </c>
      <c r="I13" s="36" t="s">
        <v>705</v>
      </c>
      <c r="J13" s="52"/>
    </row>
    <row r="14" spans="1:10" ht="15" customHeight="1">
      <c r="A14" s="31" t="s">
        <v>1411</v>
      </c>
      <c r="B14" s="27" t="s">
        <v>152</v>
      </c>
      <c r="C14" s="28" t="s">
        <v>192</v>
      </c>
      <c r="D14" s="28" t="s">
        <v>193</v>
      </c>
      <c r="E14" s="28" t="s">
        <v>343</v>
      </c>
      <c r="F14" s="28" t="s">
        <v>954</v>
      </c>
      <c r="G14" s="28" t="s">
        <v>704</v>
      </c>
      <c r="H14" s="35" t="s">
        <v>705</v>
      </c>
      <c r="I14" s="36" t="s">
        <v>705</v>
      </c>
      <c r="J14" s="52"/>
    </row>
    <row r="15" spans="1:10" ht="15" customHeight="1" hidden="1">
      <c r="A15" s="31"/>
      <c r="B15" s="27"/>
      <c r="C15" s="28"/>
      <c r="D15" s="28"/>
      <c r="E15" s="28"/>
      <c r="F15" s="28"/>
      <c r="G15" s="28"/>
      <c r="H15" s="35"/>
      <c r="I15" s="36"/>
      <c r="J15" s="52"/>
    </row>
    <row r="16" spans="1:10" ht="15" customHeight="1" hidden="1">
      <c r="A16" s="31"/>
      <c r="B16" s="27"/>
      <c r="C16" s="28"/>
      <c r="D16" s="28"/>
      <c r="E16" s="28"/>
      <c r="F16" s="28"/>
      <c r="G16" s="28"/>
      <c r="H16" s="35"/>
      <c r="I16" s="36"/>
      <c r="J16" s="52"/>
    </row>
    <row r="17" spans="1:10" ht="15" customHeight="1">
      <c r="A17" s="31" t="s">
        <v>1246</v>
      </c>
      <c r="B17" s="27" t="s">
        <v>152</v>
      </c>
      <c r="C17" s="28" t="s">
        <v>294</v>
      </c>
      <c r="D17" s="28" t="s">
        <v>295</v>
      </c>
      <c r="E17" s="28" t="s">
        <v>160</v>
      </c>
      <c r="F17" s="28" t="s">
        <v>1165</v>
      </c>
      <c r="G17" s="28" t="s">
        <v>1247</v>
      </c>
      <c r="H17" s="35" t="s">
        <v>1248</v>
      </c>
      <c r="I17" s="36" t="s">
        <v>1248</v>
      </c>
      <c r="J17" s="52"/>
    </row>
    <row r="18" spans="1:10" ht="15" customHeight="1">
      <c r="A18" s="31" t="s">
        <v>1408</v>
      </c>
      <c r="B18" s="27" t="s">
        <v>152</v>
      </c>
      <c r="C18" s="28" t="s">
        <v>36</v>
      </c>
      <c r="D18" s="28" t="s">
        <v>270</v>
      </c>
      <c r="E18" s="28" t="s">
        <v>189</v>
      </c>
      <c r="F18" s="28" t="s">
        <v>1409</v>
      </c>
      <c r="G18" s="28" t="s">
        <v>1410</v>
      </c>
      <c r="H18" s="35" t="s">
        <v>1352</v>
      </c>
      <c r="I18" s="36" t="s">
        <v>1352</v>
      </c>
      <c r="J18" s="52"/>
    </row>
    <row r="19" spans="1:10" ht="15" customHeight="1">
      <c r="A19" s="31" t="s">
        <v>1150</v>
      </c>
      <c r="B19" s="27" t="s">
        <v>309</v>
      </c>
      <c r="C19" s="28" t="s">
        <v>221</v>
      </c>
      <c r="D19" s="28" t="s">
        <v>352</v>
      </c>
      <c r="E19" s="28" t="s">
        <v>351</v>
      </c>
      <c r="F19" s="28" t="s">
        <v>1151</v>
      </c>
      <c r="G19" s="28" t="s">
        <v>1152</v>
      </c>
      <c r="H19" s="35" t="s">
        <v>633</v>
      </c>
      <c r="I19" s="36" t="s">
        <v>633</v>
      </c>
      <c r="J19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2">
      <selection activeCell="C27" sqref="C27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84"/>
      <c r="B1" s="184"/>
      <c r="C1" s="30"/>
      <c r="D1" s="267"/>
      <c r="E1" s="267"/>
      <c r="F1" s="185"/>
      <c r="G1" s="30"/>
    </row>
    <row r="2" spans="1:7" ht="15">
      <c r="A2" s="263" t="str">
        <f>Startlist!A1</f>
        <v>GROSSI TOIDUKAUBAD VIRU RALLI 2021</v>
      </c>
      <c r="B2" s="264"/>
      <c r="C2" s="264"/>
      <c r="D2" s="264"/>
      <c r="E2" s="264"/>
      <c r="F2" s="264"/>
      <c r="G2" s="264"/>
    </row>
    <row r="3" spans="1:7" ht="15">
      <c r="A3" s="263" t="str">
        <f>Startlist!$A2</f>
        <v>18.september 2021</v>
      </c>
      <c r="B3" s="263"/>
      <c r="C3" s="263"/>
      <c r="D3" s="263"/>
      <c r="E3" s="263"/>
      <c r="F3" s="263"/>
      <c r="G3" s="263"/>
    </row>
    <row r="4" spans="1:7" ht="15">
      <c r="A4" s="263" t="str">
        <f>Startlist!$A3</f>
        <v>Rakvere</v>
      </c>
      <c r="B4" s="263"/>
      <c r="C4" s="263"/>
      <c r="D4" s="263"/>
      <c r="E4" s="263"/>
      <c r="F4" s="263"/>
      <c r="G4" s="263"/>
    </row>
    <row r="5" spans="1:7" ht="12.75">
      <c r="A5" s="184"/>
      <c r="B5" s="184"/>
      <c r="C5" s="30"/>
      <c r="D5" s="30"/>
      <c r="E5" s="30"/>
      <c r="F5" s="185"/>
      <c r="G5" s="30"/>
    </row>
    <row r="6" spans="1:7" ht="15">
      <c r="A6" s="117" t="s">
        <v>96</v>
      </c>
      <c r="B6" s="184"/>
      <c r="C6" s="30"/>
      <c r="D6" s="30"/>
      <c r="E6" s="30"/>
      <c r="F6" s="185"/>
      <c r="G6" s="30"/>
    </row>
    <row r="7" spans="1:7" ht="12.75">
      <c r="A7" s="11" t="s">
        <v>90</v>
      </c>
      <c r="B7" s="8" t="s">
        <v>75</v>
      </c>
      <c r="C7" s="9" t="s">
        <v>76</v>
      </c>
      <c r="D7" s="10" t="s">
        <v>77</v>
      </c>
      <c r="E7" s="9" t="s">
        <v>79</v>
      </c>
      <c r="F7" s="9" t="s">
        <v>95</v>
      </c>
      <c r="G7" s="25" t="s">
        <v>98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1164</v>
      </c>
      <c r="B12" s="6" t="s">
        <v>133</v>
      </c>
      <c r="C12" s="4" t="s">
        <v>113</v>
      </c>
      <c r="D12" s="4" t="s">
        <v>335</v>
      </c>
      <c r="E12" s="4" t="s">
        <v>336</v>
      </c>
      <c r="F12" s="26" t="s">
        <v>707</v>
      </c>
      <c r="G12" s="32" t="s">
        <v>1165</v>
      </c>
    </row>
    <row r="13" spans="1:7" ht="15" customHeight="1">
      <c r="A13" s="5" t="s">
        <v>1141</v>
      </c>
      <c r="B13" s="6" t="s">
        <v>152</v>
      </c>
      <c r="C13" s="4" t="s">
        <v>339</v>
      </c>
      <c r="D13" s="4" t="s">
        <v>340</v>
      </c>
      <c r="E13" s="4" t="s">
        <v>341</v>
      </c>
      <c r="F13" s="26" t="s">
        <v>707</v>
      </c>
      <c r="G13" s="32" t="s">
        <v>1142</v>
      </c>
    </row>
    <row r="14" spans="1:7" ht="15" customHeight="1">
      <c r="A14" s="5" t="s">
        <v>1050</v>
      </c>
      <c r="B14" s="6" t="s">
        <v>152</v>
      </c>
      <c r="C14" s="4" t="s">
        <v>167</v>
      </c>
      <c r="D14" s="4" t="s">
        <v>332</v>
      </c>
      <c r="E14" s="4" t="s">
        <v>160</v>
      </c>
      <c r="F14" s="26" t="s">
        <v>707</v>
      </c>
      <c r="G14" s="32" t="s">
        <v>1051</v>
      </c>
    </row>
    <row r="15" spans="1:7" ht="15" customHeight="1">
      <c r="A15" s="5" t="s">
        <v>699</v>
      </c>
      <c r="B15" s="6" t="s">
        <v>143</v>
      </c>
      <c r="C15" s="4" t="s">
        <v>344</v>
      </c>
      <c r="D15" s="4" t="s">
        <v>407</v>
      </c>
      <c r="E15" s="4" t="s">
        <v>144</v>
      </c>
      <c r="F15" s="26" t="s">
        <v>470</v>
      </c>
      <c r="G15" s="32" t="s">
        <v>700</v>
      </c>
    </row>
    <row r="16" spans="1:7" ht="15" customHeight="1">
      <c r="A16" s="5" t="s">
        <v>1143</v>
      </c>
      <c r="B16" s="6" t="s">
        <v>143</v>
      </c>
      <c r="C16" s="4" t="s">
        <v>146</v>
      </c>
      <c r="D16" s="4" t="s">
        <v>147</v>
      </c>
      <c r="E16" s="4" t="s">
        <v>144</v>
      </c>
      <c r="F16" s="26" t="s">
        <v>470</v>
      </c>
      <c r="G16" s="32" t="s">
        <v>1142</v>
      </c>
    </row>
    <row r="17" spans="1:7" ht="15" customHeight="1">
      <c r="A17" s="5" t="s">
        <v>701</v>
      </c>
      <c r="B17" s="6" t="s">
        <v>205</v>
      </c>
      <c r="C17" s="4" t="s">
        <v>300</v>
      </c>
      <c r="D17" s="4" t="s">
        <v>345</v>
      </c>
      <c r="E17" s="4" t="s">
        <v>229</v>
      </c>
      <c r="F17" s="26" t="s">
        <v>470</v>
      </c>
      <c r="G17" s="32" t="s">
        <v>700</v>
      </c>
    </row>
    <row r="18" spans="1:7" ht="15" customHeight="1">
      <c r="A18" s="5" t="s">
        <v>894</v>
      </c>
      <c r="B18" s="6" t="s">
        <v>205</v>
      </c>
      <c r="C18" s="4" t="s">
        <v>228</v>
      </c>
      <c r="D18" s="4" t="s">
        <v>296</v>
      </c>
      <c r="E18" s="4" t="s">
        <v>229</v>
      </c>
      <c r="F18" s="26" t="s">
        <v>888</v>
      </c>
      <c r="G18" s="32" t="s">
        <v>895</v>
      </c>
    </row>
    <row r="19" spans="1:7" ht="15" customHeight="1">
      <c r="A19" s="5" t="s">
        <v>702</v>
      </c>
      <c r="B19" s="6" t="s">
        <v>172</v>
      </c>
      <c r="C19" s="4" t="s">
        <v>196</v>
      </c>
      <c r="D19" s="4" t="s">
        <v>289</v>
      </c>
      <c r="E19" s="4" t="s">
        <v>174</v>
      </c>
      <c r="F19" s="26" t="s">
        <v>707</v>
      </c>
      <c r="G19" s="32" t="s">
        <v>700</v>
      </c>
    </row>
    <row r="20" spans="1:7" ht="15" customHeight="1">
      <c r="A20" s="5" t="s">
        <v>1144</v>
      </c>
      <c r="B20" s="6" t="s">
        <v>152</v>
      </c>
      <c r="C20" s="4" t="s">
        <v>192</v>
      </c>
      <c r="D20" s="4" t="s">
        <v>193</v>
      </c>
      <c r="E20" s="4" t="s">
        <v>343</v>
      </c>
      <c r="F20" s="26" t="s">
        <v>470</v>
      </c>
      <c r="G20" s="32" t="s">
        <v>1145</v>
      </c>
    </row>
    <row r="21" spans="1:7" ht="15" customHeight="1">
      <c r="A21" s="5" t="s">
        <v>1186</v>
      </c>
      <c r="B21" s="6" t="s">
        <v>152</v>
      </c>
      <c r="C21" s="4" t="s">
        <v>294</v>
      </c>
      <c r="D21" s="4" t="s">
        <v>295</v>
      </c>
      <c r="E21" s="4" t="s">
        <v>160</v>
      </c>
      <c r="F21" s="26" t="s">
        <v>1187</v>
      </c>
      <c r="G21" s="32" t="s">
        <v>1188</v>
      </c>
    </row>
    <row r="22" spans="1:7" ht="15" customHeight="1">
      <c r="A22" s="5" t="s">
        <v>1146</v>
      </c>
      <c r="B22" s="6" t="s">
        <v>205</v>
      </c>
      <c r="C22" s="4" t="s">
        <v>349</v>
      </c>
      <c r="D22" s="4" t="s">
        <v>350</v>
      </c>
      <c r="E22" s="4" t="s">
        <v>229</v>
      </c>
      <c r="F22" s="26" t="s">
        <v>709</v>
      </c>
      <c r="G22" s="32" t="s">
        <v>1142</v>
      </c>
    </row>
    <row r="23" spans="1:7" ht="15" customHeight="1">
      <c r="A23" s="5" t="s">
        <v>1191</v>
      </c>
      <c r="B23" s="6" t="s">
        <v>205</v>
      </c>
      <c r="C23" s="4" t="s">
        <v>232</v>
      </c>
      <c r="D23" s="4" t="s">
        <v>233</v>
      </c>
      <c r="E23" s="4" t="s">
        <v>298</v>
      </c>
      <c r="F23" s="26" t="s">
        <v>709</v>
      </c>
      <c r="G23" s="32" t="s">
        <v>1192</v>
      </c>
    </row>
    <row r="24" spans="1:7" ht="15" customHeight="1">
      <c r="A24" s="5" t="s">
        <v>1147</v>
      </c>
      <c r="B24" s="6" t="s">
        <v>205</v>
      </c>
      <c r="C24" s="4" t="s">
        <v>243</v>
      </c>
      <c r="D24" s="4" t="s">
        <v>41</v>
      </c>
      <c r="E24" s="4" t="s">
        <v>244</v>
      </c>
      <c r="F24" s="26" t="s">
        <v>707</v>
      </c>
      <c r="G24" s="32" t="s">
        <v>1148</v>
      </c>
    </row>
    <row r="25" spans="1:7" ht="15" customHeight="1">
      <c r="A25" s="5" t="s">
        <v>1149</v>
      </c>
      <c r="B25" s="6" t="s">
        <v>207</v>
      </c>
      <c r="C25" s="4" t="s">
        <v>46</v>
      </c>
      <c r="D25" s="4" t="s">
        <v>47</v>
      </c>
      <c r="E25" s="4" t="s">
        <v>235</v>
      </c>
      <c r="F25" s="26" t="s">
        <v>1138</v>
      </c>
      <c r="G25" s="32" t="s">
        <v>1051</v>
      </c>
    </row>
    <row r="26" spans="1:7" ht="15" customHeight="1">
      <c r="A26" s="5" t="s">
        <v>708</v>
      </c>
      <c r="B26" s="6" t="s">
        <v>205</v>
      </c>
      <c r="C26" s="4" t="s">
        <v>304</v>
      </c>
      <c r="D26" s="4" t="s">
        <v>305</v>
      </c>
      <c r="E26" s="4" t="s">
        <v>306</v>
      </c>
      <c r="F26" s="26" t="s">
        <v>709</v>
      </c>
      <c r="G26" s="32" t="s">
        <v>700</v>
      </c>
    </row>
    <row r="27" spans="1:7" ht="15" customHeight="1">
      <c r="A27" s="5" t="s">
        <v>1189</v>
      </c>
      <c r="B27" s="6" t="s">
        <v>172</v>
      </c>
      <c r="C27" s="4" t="s">
        <v>51</v>
      </c>
      <c r="D27" s="4" t="s">
        <v>52</v>
      </c>
      <c r="E27" s="4" t="s">
        <v>53</v>
      </c>
      <c r="F27" s="26" t="s">
        <v>707</v>
      </c>
      <c r="G27" s="32" t="s">
        <v>1145</v>
      </c>
    </row>
    <row r="28" spans="1:7" ht="15" customHeight="1">
      <c r="A28" s="5" t="s">
        <v>710</v>
      </c>
      <c r="B28" s="6" t="s">
        <v>172</v>
      </c>
      <c r="C28" s="4" t="s">
        <v>54</v>
      </c>
      <c r="D28" s="4" t="s">
        <v>55</v>
      </c>
      <c r="E28" s="4" t="s">
        <v>56</v>
      </c>
      <c r="F28" s="26" t="s">
        <v>865</v>
      </c>
      <c r="G28" s="32" t="s">
        <v>700</v>
      </c>
    </row>
    <row r="29" spans="1:7" ht="15" customHeight="1">
      <c r="A29" s="5" t="s">
        <v>896</v>
      </c>
      <c r="B29" s="6" t="s">
        <v>205</v>
      </c>
      <c r="C29" s="4" t="s">
        <v>61</v>
      </c>
      <c r="D29" s="4" t="s">
        <v>302</v>
      </c>
      <c r="E29" s="4" t="s">
        <v>303</v>
      </c>
      <c r="F29" s="26" t="s">
        <v>707</v>
      </c>
      <c r="G29" s="32" t="s">
        <v>895</v>
      </c>
    </row>
    <row r="30" spans="1:7" ht="15" customHeight="1">
      <c r="A30" s="5" t="s">
        <v>897</v>
      </c>
      <c r="B30" s="6" t="s">
        <v>309</v>
      </c>
      <c r="C30" s="4" t="s">
        <v>324</v>
      </c>
      <c r="D30" s="4" t="s">
        <v>325</v>
      </c>
      <c r="E30" s="4" t="s">
        <v>354</v>
      </c>
      <c r="F30" s="26" t="s">
        <v>709</v>
      </c>
      <c r="G30" s="32" t="s">
        <v>898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57421875" style="1" customWidth="1"/>
    <col min="2" max="9" width="17.7109375" style="0" customWidth="1"/>
    <col min="10" max="10" width="19.00390625" style="0" bestFit="1" customWidth="1"/>
  </cols>
  <sheetData>
    <row r="1" spans="1:10" ht="12.75">
      <c r="A1" s="155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63" t="str">
        <f>Startlist!A1</f>
        <v>GROSSI TOIDUKAUBAD VIRU RALLI 2021</v>
      </c>
      <c r="B2" s="264"/>
      <c r="C2" s="264"/>
      <c r="D2" s="264"/>
      <c r="E2" s="264"/>
      <c r="F2" s="264"/>
      <c r="G2" s="264"/>
      <c r="H2" s="264"/>
      <c r="I2" s="264"/>
      <c r="J2" s="265"/>
    </row>
    <row r="3" spans="1:10" ht="15">
      <c r="A3" s="263" t="str">
        <f>Startlist!$A2</f>
        <v>18.september 2021</v>
      </c>
      <c r="B3" s="263"/>
      <c r="C3" s="263"/>
      <c r="D3" s="263"/>
      <c r="E3" s="263"/>
      <c r="F3" s="263"/>
      <c r="G3" s="263"/>
      <c r="H3" s="263"/>
      <c r="I3" s="263"/>
      <c r="J3" s="265"/>
    </row>
    <row r="4" spans="1:10" ht="15">
      <c r="A4" s="268" t="str">
        <f>Startlist!$A3</f>
        <v>Rakvere</v>
      </c>
      <c r="B4" s="268"/>
      <c r="C4" s="268"/>
      <c r="D4" s="268"/>
      <c r="E4" s="268"/>
      <c r="F4" s="268"/>
      <c r="G4" s="268"/>
      <c r="H4" s="268"/>
      <c r="I4" s="268"/>
      <c r="J4" s="269"/>
    </row>
    <row r="5" spans="1:10" ht="15">
      <c r="A5" s="108"/>
      <c r="B5" s="108"/>
      <c r="C5" s="108"/>
      <c r="D5" s="108"/>
      <c r="E5" s="108"/>
      <c r="F5" s="108"/>
      <c r="G5" s="108"/>
      <c r="H5" s="108"/>
      <c r="I5" s="108"/>
      <c r="J5" s="179"/>
    </row>
    <row r="6" spans="1:10" ht="14.25">
      <c r="A6" s="186" t="s">
        <v>104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187"/>
      <c r="B7" s="30"/>
      <c r="C7" s="30"/>
      <c r="D7" s="30"/>
      <c r="E7" s="30"/>
      <c r="F7" s="30"/>
      <c r="G7" s="30"/>
      <c r="H7" s="30"/>
      <c r="I7" s="30"/>
      <c r="J7" s="197" t="s">
        <v>1466</v>
      </c>
    </row>
    <row r="8" spans="1:10" ht="12.75">
      <c r="A8" s="114"/>
      <c r="B8" s="14"/>
      <c r="C8" s="14"/>
      <c r="D8" s="14"/>
      <c r="E8" s="14"/>
      <c r="F8" s="14"/>
      <c r="G8" s="14"/>
      <c r="H8" s="14"/>
      <c r="I8" s="14"/>
      <c r="J8" s="14"/>
    </row>
    <row r="9" spans="1:10" ht="13.5" customHeight="1">
      <c r="A9" s="253"/>
      <c r="B9" s="254" t="s">
        <v>132</v>
      </c>
      <c r="C9" s="166" t="s">
        <v>133</v>
      </c>
      <c r="D9" s="166" t="s">
        <v>253</v>
      </c>
      <c r="E9" s="166" t="s">
        <v>143</v>
      </c>
      <c r="F9" s="166" t="s">
        <v>152</v>
      </c>
      <c r="G9" s="166" t="s">
        <v>172</v>
      </c>
      <c r="H9" s="166" t="s">
        <v>205</v>
      </c>
      <c r="I9" s="166" t="s">
        <v>207</v>
      </c>
      <c r="J9" s="167" t="s">
        <v>309</v>
      </c>
    </row>
    <row r="10" spans="1:10" ht="12.75" customHeight="1">
      <c r="A10" s="173" t="s">
        <v>706</v>
      </c>
      <c r="B10" s="251" t="s">
        <v>417</v>
      </c>
      <c r="C10" s="168" t="s">
        <v>427</v>
      </c>
      <c r="D10" s="168"/>
      <c r="E10" s="168" t="s">
        <v>548</v>
      </c>
      <c r="F10" s="168" t="s">
        <v>447</v>
      </c>
      <c r="G10" s="168" t="s">
        <v>615</v>
      </c>
      <c r="H10" s="168" t="s">
        <v>555</v>
      </c>
      <c r="I10" s="168" t="s">
        <v>571</v>
      </c>
      <c r="J10" s="168" t="s">
        <v>807</v>
      </c>
    </row>
    <row r="11" spans="1:10" ht="12.75" customHeight="1">
      <c r="A11" s="173" t="s">
        <v>900</v>
      </c>
      <c r="B11" s="169" t="s">
        <v>901</v>
      </c>
      <c r="C11" s="169" t="s">
        <v>902</v>
      </c>
      <c r="D11" s="169"/>
      <c r="E11" s="169" t="s">
        <v>903</v>
      </c>
      <c r="F11" s="169" t="s">
        <v>904</v>
      </c>
      <c r="G11" s="169" t="s">
        <v>905</v>
      </c>
      <c r="H11" s="169" t="s">
        <v>906</v>
      </c>
      <c r="I11" s="169" t="s">
        <v>907</v>
      </c>
      <c r="J11" s="169" t="s">
        <v>908</v>
      </c>
    </row>
    <row r="12" spans="1:10" ht="12.75" customHeight="1">
      <c r="A12" s="172" t="s">
        <v>909</v>
      </c>
      <c r="B12" s="170" t="s">
        <v>910</v>
      </c>
      <c r="C12" s="170" t="s">
        <v>911</v>
      </c>
      <c r="D12" s="170"/>
      <c r="E12" s="170" t="s">
        <v>912</v>
      </c>
      <c r="F12" s="170" t="s">
        <v>913</v>
      </c>
      <c r="G12" s="170" t="s">
        <v>914</v>
      </c>
      <c r="H12" s="170" t="s">
        <v>915</v>
      </c>
      <c r="I12" s="170" t="s">
        <v>916</v>
      </c>
      <c r="J12" s="170" t="s">
        <v>917</v>
      </c>
    </row>
    <row r="13" spans="1:10" ht="12.75" customHeight="1">
      <c r="A13" s="171" t="s">
        <v>899</v>
      </c>
      <c r="B13" s="168" t="s">
        <v>418</v>
      </c>
      <c r="C13" s="168" t="s">
        <v>436</v>
      </c>
      <c r="D13" s="168"/>
      <c r="E13" s="168" t="s">
        <v>564</v>
      </c>
      <c r="F13" s="168" t="s">
        <v>441</v>
      </c>
      <c r="G13" s="168" t="s">
        <v>606</v>
      </c>
      <c r="H13" s="168" t="s">
        <v>564</v>
      </c>
      <c r="I13" s="168" t="s">
        <v>572</v>
      </c>
      <c r="J13" s="168" t="s">
        <v>808</v>
      </c>
    </row>
    <row r="14" spans="1:10" ht="12.75" customHeight="1">
      <c r="A14" s="173" t="s">
        <v>918</v>
      </c>
      <c r="B14" s="169" t="s">
        <v>919</v>
      </c>
      <c r="C14" s="169" t="s">
        <v>920</v>
      </c>
      <c r="D14" s="169"/>
      <c r="E14" s="169" t="s">
        <v>921</v>
      </c>
      <c r="F14" s="169" t="s">
        <v>922</v>
      </c>
      <c r="G14" s="169" t="s">
        <v>923</v>
      </c>
      <c r="H14" s="169" t="s">
        <v>921</v>
      </c>
      <c r="I14" s="169" t="s">
        <v>924</v>
      </c>
      <c r="J14" s="169" t="s">
        <v>925</v>
      </c>
    </row>
    <row r="15" spans="1:10" ht="12.75" customHeight="1">
      <c r="A15" s="172" t="s">
        <v>926</v>
      </c>
      <c r="B15" s="170" t="s">
        <v>910</v>
      </c>
      <c r="C15" s="170" t="s">
        <v>927</v>
      </c>
      <c r="D15" s="170"/>
      <c r="E15" s="170" t="s">
        <v>928</v>
      </c>
      <c r="F15" s="170" t="s">
        <v>913</v>
      </c>
      <c r="G15" s="170" t="s">
        <v>929</v>
      </c>
      <c r="H15" s="170" t="s">
        <v>930</v>
      </c>
      <c r="I15" s="170" t="s">
        <v>916</v>
      </c>
      <c r="J15" s="170" t="s">
        <v>917</v>
      </c>
    </row>
    <row r="16" spans="1:10" ht="12.75" customHeight="1">
      <c r="A16" s="171" t="s">
        <v>931</v>
      </c>
      <c r="B16" s="168" t="s">
        <v>419</v>
      </c>
      <c r="C16" s="168" t="s">
        <v>429</v>
      </c>
      <c r="D16" s="168"/>
      <c r="E16" s="168" t="s">
        <v>550</v>
      </c>
      <c r="F16" s="168" t="s">
        <v>448</v>
      </c>
      <c r="G16" s="168" t="s">
        <v>607</v>
      </c>
      <c r="H16" s="168" t="s">
        <v>647</v>
      </c>
      <c r="I16" s="168" t="s">
        <v>573</v>
      </c>
      <c r="J16" s="168" t="s">
        <v>821</v>
      </c>
    </row>
    <row r="17" spans="1:10" ht="12.75" customHeight="1">
      <c r="A17" s="173" t="s">
        <v>932</v>
      </c>
      <c r="B17" s="169" t="s">
        <v>933</v>
      </c>
      <c r="C17" s="169" t="s">
        <v>934</v>
      </c>
      <c r="D17" s="169"/>
      <c r="E17" s="169" t="s">
        <v>935</v>
      </c>
      <c r="F17" s="169" t="s">
        <v>936</v>
      </c>
      <c r="G17" s="169" t="s">
        <v>937</v>
      </c>
      <c r="H17" s="169" t="s">
        <v>938</v>
      </c>
      <c r="I17" s="169" t="s">
        <v>939</v>
      </c>
      <c r="J17" s="169" t="s">
        <v>940</v>
      </c>
    </row>
    <row r="18" spans="1:10" ht="12.75" customHeight="1">
      <c r="A18" s="256" t="s">
        <v>909</v>
      </c>
      <c r="B18" s="251" t="s">
        <v>910</v>
      </c>
      <c r="C18" s="170" t="s">
        <v>911</v>
      </c>
      <c r="D18" s="170"/>
      <c r="E18" s="170" t="s">
        <v>912</v>
      </c>
      <c r="F18" s="170" t="s">
        <v>913</v>
      </c>
      <c r="G18" s="170" t="s">
        <v>929</v>
      </c>
      <c r="H18" s="170" t="s">
        <v>930</v>
      </c>
      <c r="I18" s="170" t="s">
        <v>916</v>
      </c>
      <c r="J18" s="170" t="s">
        <v>941</v>
      </c>
    </row>
    <row r="19" spans="1:10" ht="12.75" customHeight="1">
      <c r="A19" s="248" t="s">
        <v>703</v>
      </c>
      <c r="B19" s="168" t="s">
        <v>420</v>
      </c>
      <c r="C19" s="168" t="s">
        <v>438</v>
      </c>
      <c r="D19" s="168"/>
      <c r="E19" s="168" t="s">
        <v>551</v>
      </c>
      <c r="F19" s="168" t="s">
        <v>449</v>
      </c>
      <c r="G19" s="168" t="s">
        <v>608</v>
      </c>
      <c r="H19" s="168" t="s">
        <v>558</v>
      </c>
      <c r="I19" s="168" t="s">
        <v>574</v>
      </c>
      <c r="J19" s="168" t="s">
        <v>810</v>
      </c>
    </row>
    <row r="20" spans="1:10" ht="12.75" customHeight="1">
      <c r="A20" s="249" t="s">
        <v>942</v>
      </c>
      <c r="B20" s="169" t="s">
        <v>943</v>
      </c>
      <c r="C20" s="169" t="s">
        <v>944</v>
      </c>
      <c r="D20" s="169"/>
      <c r="E20" s="169" t="s">
        <v>945</v>
      </c>
      <c r="F20" s="169" t="s">
        <v>946</v>
      </c>
      <c r="G20" s="169" t="s">
        <v>947</v>
      </c>
      <c r="H20" s="169" t="s">
        <v>948</v>
      </c>
      <c r="I20" s="169" t="s">
        <v>949</v>
      </c>
      <c r="J20" s="169" t="s">
        <v>950</v>
      </c>
    </row>
    <row r="21" spans="1:10" ht="12.75" customHeight="1">
      <c r="A21" s="250" t="s">
        <v>926</v>
      </c>
      <c r="B21" s="251" t="s">
        <v>910</v>
      </c>
      <c r="C21" s="251" t="s">
        <v>927</v>
      </c>
      <c r="D21" s="251"/>
      <c r="E21" s="251" t="s">
        <v>928</v>
      </c>
      <c r="F21" s="251" t="s">
        <v>913</v>
      </c>
      <c r="G21" s="251" t="s">
        <v>929</v>
      </c>
      <c r="H21" s="251" t="s">
        <v>915</v>
      </c>
      <c r="I21" s="251" t="s">
        <v>916</v>
      </c>
      <c r="J21" s="251" t="s">
        <v>917</v>
      </c>
    </row>
    <row r="22" spans="1:10" ht="12.75" customHeight="1">
      <c r="A22" s="257"/>
      <c r="B22" s="170"/>
      <c r="C22" s="170"/>
      <c r="D22" s="170"/>
      <c r="E22" s="170" t="s">
        <v>912</v>
      </c>
      <c r="F22" s="170"/>
      <c r="G22" s="170"/>
      <c r="H22" s="170"/>
      <c r="I22" s="170"/>
      <c r="J22" s="170"/>
    </row>
    <row r="23" spans="1:10" ht="12.75" customHeight="1">
      <c r="A23" s="173" t="s">
        <v>951</v>
      </c>
      <c r="B23" s="251" t="s">
        <v>969</v>
      </c>
      <c r="C23" s="168" t="s">
        <v>971</v>
      </c>
      <c r="D23" s="168"/>
      <c r="E23" s="168" t="s">
        <v>997</v>
      </c>
      <c r="F23" s="168" t="s">
        <v>981</v>
      </c>
      <c r="G23" s="168" t="s">
        <v>1001</v>
      </c>
      <c r="H23" s="168" t="s">
        <v>1014</v>
      </c>
      <c r="I23" s="168" t="s">
        <v>993</v>
      </c>
      <c r="J23" s="168" t="s">
        <v>1111</v>
      </c>
    </row>
    <row r="24" spans="1:10" ht="12.75" customHeight="1">
      <c r="A24" s="173" t="s">
        <v>952</v>
      </c>
      <c r="B24" s="169" t="s">
        <v>1166</v>
      </c>
      <c r="C24" s="169" t="s">
        <v>1167</v>
      </c>
      <c r="D24" s="169"/>
      <c r="E24" s="169" t="s">
        <v>1168</v>
      </c>
      <c r="F24" s="169" t="s">
        <v>1169</v>
      </c>
      <c r="G24" s="169" t="s">
        <v>1170</v>
      </c>
      <c r="H24" s="169" t="s">
        <v>1171</v>
      </c>
      <c r="I24" s="169" t="s">
        <v>1172</v>
      </c>
      <c r="J24" s="169" t="s">
        <v>1173</v>
      </c>
    </row>
    <row r="25" spans="1:10" ht="12.75" customHeight="1">
      <c r="A25" s="172" t="s">
        <v>953</v>
      </c>
      <c r="B25" s="170" t="s">
        <v>910</v>
      </c>
      <c r="C25" s="170" t="s">
        <v>911</v>
      </c>
      <c r="D25" s="170"/>
      <c r="E25" s="170" t="s">
        <v>1174</v>
      </c>
      <c r="F25" s="170" t="s">
        <v>913</v>
      </c>
      <c r="G25" s="170" t="s">
        <v>929</v>
      </c>
      <c r="H25" s="170" t="s">
        <v>915</v>
      </c>
      <c r="I25" s="170" t="s">
        <v>916</v>
      </c>
      <c r="J25" s="170" t="s">
        <v>1175</v>
      </c>
    </row>
    <row r="26" spans="1:10" ht="12.75" customHeight="1">
      <c r="A26" s="248" t="s">
        <v>954</v>
      </c>
      <c r="B26" s="168" t="s">
        <v>970</v>
      </c>
      <c r="C26" s="168" t="s">
        <v>972</v>
      </c>
      <c r="D26" s="168"/>
      <c r="E26" s="168" t="s">
        <v>599</v>
      </c>
      <c r="F26" s="168" t="s">
        <v>982</v>
      </c>
      <c r="G26" s="168" t="s">
        <v>1009</v>
      </c>
      <c r="H26" s="168" t="s">
        <v>1020</v>
      </c>
      <c r="I26" s="168" t="s">
        <v>991</v>
      </c>
      <c r="J26" s="168" t="s">
        <v>1105</v>
      </c>
    </row>
    <row r="27" spans="1:10" ht="12.75" customHeight="1">
      <c r="A27" s="249" t="s">
        <v>955</v>
      </c>
      <c r="B27" s="169" t="s">
        <v>1176</v>
      </c>
      <c r="C27" s="169" t="s">
        <v>1177</v>
      </c>
      <c r="D27" s="169"/>
      <c r="E27" s="169" t="s">
        <v>1178</v>
      </c>
      <c r="F27" s="169" t="s">
        <v>1179</v>
      </c>
      <c r="G27" s="169" t="s">
        <v>1180</v>
      </c>
      <c r="H27" s="169" t="s">
        <v>1181</v>
      </c>
      <c r="I27" s="169" t="s">
        <v>1182</v>
      </c>
      <c r="J27" s="169" t="s">
        <v>1183</v>
      </c>
    </row>
    <row r="28" spans="1:10" ht="12.75" customHeight="1">
      <c r="A28" s="250" t="s">
        <v>956</v>
      </c>
      <c r="B28" s="251" t="s">
        <v>910</v>
      </c>
      <c r="C28" s="251" t="s">
        <v>911</v>
      </c>
      <c r="D28" s="251"/>
      <c r="E28" s="251" t="s">
        <v>1184</v>
      </c>
      <c r="F28" s="251" t="s">
        <v>913</v>
      </c>
      <c r="G28" s="251" t="s">
        <v>1185</v>
      </c>
      <c r="H28" s="251" t="s">
        <v>930</v>
      </c>
      <c r="I28" s="251" t="s">
        <v>916</v>
      </c>
      <c r="J28" s="251" t="s">
        <v>917</v>
      </c>
    </row>
    <row r="29" spans="1:10" ht="12.75" customHeight="1">
      <c r="A29" s="171" t="s">
        <v>957</v>
      </c>
      <c r="B29" s="168" t="s">
        <v>1193</v>
      </c>
      <c r="C29" s="168" t="s">
        <v>1196</v>
      </c>
      <c r="D29" s="168"/>
      <c r="E29" s="168" t="s">
        <v>1226</v>
      </c>
      <c r="F29" s="168" t="s">
        <v>1204</v>
      </c>
      <c r="G29" s="168" t="s">
        <v>1249</v>
      </c>
      <c r="H29" s="168" t="s">
        <v>1262</v>
      </c>
      <c r="I29" s="168" t="s">
        <v>1230</v>
      </c>
      <c r="J29" s="168" t="s">
        <v>1363</v>
      </c>
    </row>
    <row r="30" spans="1:10" ht="12.75" customHeight="1">
      <c r="A30" s="173" t="s">
        <v>958</v>
      </c>
      <c r="B30" s="169" t="s">
        <v>1467</v>
      </c>
      <c r="C30" s="169" t="s">
        <v>1468</v>
      </c>
      <c r="D30" s="169"/>
      <c r="E30" s="169" t="s">
        <v>1469</v>
      </c>
      <c r="F30" s="169" t="s">
        <v>1470</v>
      </c>
      <c r="G30" s="169" t="s">
        <v>1471</v>
      </c>
      <c r="H30" s="169" t="s">
        <v>1472</v>
      </c>
      <c r="I30" s="169" t="s">
        <v>1473</v>
      </c>
      <c r="J30" s="169" t="s">
        <v>1474</v>
      </c>
    </row>
    <row r="31" spans="1:10" ht="12.75" customHeight="1">
      <c r="A31" s="172" t="s">
        <v>953</v>
      </c>
      <c r="B31" s="170" t="s">
        <v>910</v>
      </c>
      <c r="C31" s="170" t="s">
        <v>911</v>
      </c>
      <c r="D31" s="170"/>
      <c r="E31" s="170" t="s">
        <v>912</v>
      </c>
      <c r="F31" s="170" t="s">
        <v>913</v>
      </c>
      <c r="G31" s="170" t="s">
        <v>929</v>
      </c>
      <c r="H31" s="170" t="s">
        <v>915</v>
      </c>
      <c r="I31" s="170" t="s">
        <v>916</v>
      </c>
      <c r="J31" s="170" t="s">
        <v>1175</v>
      </c>
    </row>
    <row r="32" spans="1:10" ht="12.75" customHeight="1">
      <c r="A32" s="171" t="s">
        <v>959</v>
      </c>
      <c r="B32" s="168" t="s">
        <v>1194</v>
      </c>
      <c r="C32" s="168" t="s">
        <v>1197</v>
      </c>
      <c r="D32" s="168"/>
      <c r="E32" s="168" t="s">
        <v>1235</v>
      </c>
      <c r="F32" s="168" t="s">
        <v>1205</v>
      </c>
      <c r="G32" s="168" t="s">
        <v>1254</v>
      </c>
      <c r="H32" s="168" t="s">
        <v>1266</v>
      </c>
      <c r="I32" s="168" t="s">
        <v>1231</v>
      </c>
      <c r="J32" s="168" t="s">
        <v>1345</v>
      </c>
    </row>
    <row r="33" spans="1:10" ht="12.75" customHeight="1">
      <c r="A33" s="173" t="s">
        <v>960</v>
      </c>
      <c r="B33" s="169" t="s">
        <v>1475</v>
      </c>
      <c r="C33" s="169" t="s">
        <v>1476</v>
      </c>
      <c r="D33" s="169"/>
      <c r="E33" s="169" t="s">
        <v>1477</v>
      </c>
      <c r="F33" s="169" t="s">
        <v>1478</v>
      </c>
      <c r="G33" s="169" t="s">
        <v>1479</v>
      </c>
      <c r="H33" s="169" t="s">
        <v>1480</v>
      </c>
      <c r="I33" s="169" t="s">
        <v>1481</v>
      </c>
      <c r="J33" s="169" t="s">
        <v>1482</v>
      </c>
    </row>
    <row r="34" spans="1:10" ht="12.75" customHeight="1">
      <c r="A34" s="172" t="s">
        <v>956</v>
      </c>
      <c r="B34" s="170" t="s">
        <v>910</v>
      </c>
      <c r="C34" s="170" t="s">
        <v>911</v>
      </c>
      <c r="D34" s="170"/>
      <c r="E34" s="170" t="s">
        <v>1184</v>
      </c>
      <c r="F34" s="170" t="s">
        <v>913</v>
      </c>
      <c r="G34" s="170" t="s">
        <v>1185</v>
      </c>
      <c r="H34" s="170" t="s">
        <v>930</v>
      </c>
      <c r="I34" s="170" t="s">
        <v>916</v>
      </c>
      <c r="J34" s="170" t="s">
        <v>917</v>
      </c>
    </row>
    <row r="35" spans="1:10" ht="12.75">
      <c r="A35" s="247"/>
      <c r="B35" s="1"/>
      <c r="C35" s="207"/>
      <c r="E35" s="207"/>
      <c r="F35" s="207"/>
      <c r="G35" s="207"/>
      <c r="H35" s="207"/>
      <c r="I35" s="207"/>
      <c r="J35" s="207"/>
    </row>
    <row r="36" spans="1:10" ht="12.75">
      <c r="A36" s="196" t="s">
        <v>961</v>
      </c>
      <c r="B36" s="1"/>
      <c r="C36" s="207"/>
      <c r="E36" s="207"/>
      <c r="F36" s="207"/>
      <c r="G36" s="207"/>
      <c r="H36" s="207"/>
      <c r="I36" s="207"/>
      <c r="J36" s="207"/>
    </row>
    <row r="37" ht="12.75">
      <c r="A37" s="252"/>
    </row>
  </sheetData>
  <sheetProtection/>
  <mergeCells count="3">
    <mergeCell ref="A2:J2"/>
    <mergeCell ref="A3:J3"/>
    <mergeCell ref="A4:J4"/>
  </mergeCells>
  <printOptions horizontalCentered="1"/>
  <pageMargins left="0" right="0" top="0" bottom="0" header="0" footer="0"/>
  <pageSetup fitToHeight="1" fitToWidth="1" horizontalDpi="360" verticalDpi="36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08" t="e">
        <f>Startlist!#REF!</f>
        <v>#REF!</v>
      </c>
      <c r="E1" s="30"/>
      <c r="F1" s="155"/>
      <c r="G1" s="30"/>
      <c r="H1" s="30"/>
      <c r="I1" s="30"/>
      <c r="J1" s="30"/>
      <c r="K1" s="30"/>
      <c r="L1" s="30"/>
      <c r="M1" s="30"/>
    </row>
    <row r="2" spans="1:13" ht="12.75" customHeight="1">
      <c r="A2" s="267" t="str">
        <f>Startlist!A1</f>
        <v>GROSSI TOIDUKAUBAD VIRU RALLI 2021</v>
      </c>
      <c r="B2" s="272"/>
      <c r="C2" s="272"/>
      <c r="D2" s="272"/>
      <c r="E2" s="272"/>
      <c r="F2" s="272"/>
      <c r="G2" s="30"/>
      <c r="H2" s="30"/>
      <c r="I2" s="30"/>
      <c r="J2" s="30"/>
      <c r="K2" s="30"/>
      <c r="L2" s="30"/>
      <c r="M2" s="30"/>
    </row>
    <row r="3" spans="1:13" ht="15" customHeight="1">
      <c r="A3" s="190"/>
      <c r="B3" s="190"/>
      <c r="C3" s="267" t="str">
        <f>Startlist!$A2</f>
        <v>18.september 2021</v>
      </c>
      <c r="D3" s="267"/>
      <c r="E3" s="267"/>
      <c r="F3" s="191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67" t="str">
        <f>Startlist!$A3</f>
        <v>Rakvere</v>
      </c>
      <c r="D4" s="267"/>
      <c r="E4" s="267"/>
      <c r="F4" s="155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55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56"/>
      <c r="G6" s="34"/>
      <c r="H6" s="30"/>
      <c r="I6" s="30"/>
      <c r="J6" s="30"/>
      <c r="K6" s="30"/>
      <c r="L6" s="30"/>
      <c r="M6" s="30"/>
    </row>
    <row r="7" spans="3:13" ht="12.75">
      <c r="C7" s="270" t="s">
        <v>99</v>
      </c>
      <c r="D7" s="271"/>
      <c r="E7" s="18" t="s">
        <v>105</v>
      </c>
      <c r="F7" s="156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10" t="s">
        <v>132</v>
      </c>
      <c r="D8" s="111"/>
      <c r="E8" s="112">
        <v>2</v>
      </c>
      <c r="F8" s="156"/>
      <c r="G8" s="157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10" t="s">
        <v>133</v>
      </c>
      <c r="D9" s="111"/>
      <c r="E9" s="112">
        <v>4</v>
      </c>
      <c r="F9" s="33"/>
      <c r="G9" s="157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244" t="s">
        <v>253</v>
      </c>
      <c r="D10" s="245"/>
      <c r="E10" s="246">
        <v>0</v>
      </c>
      <c r="F10" s="33"/>
      <c r="G10" s="157"/>
      <c r="H10" s="30"/>
      <c r="I10" s="30"/>
      <c r="J10" s="30"/>
      <c r="K10" s="30"/>
      <c r="L10" s="30"/>
      <c r="M10" s="30"/>
    </row>
    <row r="11" spans="1:13" ht="19.5" customHeight="1">
      <c r="A11" s="30"/>
      <c r="B11" s="30"/>
      <c r="C11" s="110" t="s">
        <v>143</v>
      </c>
      <c r="D11" s="111"/>
      <c r="E11" s="112">
        <v>6</v>
      </c>
      <c r="F11" s="33"/>
      <c r="G11" s="30"/>
      <c r="H11" s="30"/>
      <c r="I11" s="30"/>
      <c r="J11" s="30"/>
      <c r="K11" s="30"/>
      <c r="L11" s="30"/>
      <c r="M11" s="30"/>
    </row>
    <row r="12" spans="1:13" ht="19.5" customHeight="1">
      <c r="A12" s="30"/>
      <c r="B12" s="30"/>
      <c r="C12" s="110" t="s">
        <v>152</v>
      </c>
      <c r="D12" s="111"/>
      <c r="E12" s="112">
        <v>11</v>
      </c>
      <c r="F12" s="33"/>
      <c r="G12" s="30"/>
      <c r="H12" s="30"/>
      <c r="I12" s="30"/>
      <c r="J12" s="30"/>
      <c r="K12" s="30"/>
      <c r="L12" s="30"/>
      <c r="M12" s="30"/>
    </row>
    <row r="13" spans="1:13" ht="19.5" customHeight="1">
      <c r="A13" s="30"/>
      <c r="B13" s="30"/>
      <c r="C13" s="110" t="s">
        <v>172</v>
      </c>
      <c r="D13" s="111"/>
      <c r="E13" s="112">
        <v>12</v>
      </c>
      <c r="F13" s="33"/>
      <c r="G13" s="30"/>
      <c r="H13" s="30"/>
      <c r="I13" s="30"/>
      <c r="J13" s="30"/>
      <c r="K13" s="30"/>
      <c r="L13" s="30"/>
      <c r="M13" s="30"/>
    </row>
    <row r="14" spans="1:13" ht="19.5" customHeight="1">
      <c r="A14" s="30"/>
      <c r="B14" s="30"/>
      <c r="C14" s="110" t="s">
        <v>205</v>
      </c>
      <c r="D14" s="111"/>
      <c r="E14" s="112">
        <v>13</v>
      </c>
      <c r="F14" s="33"/>
      <c r="G14" s="30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10" t="s">
        <v>207</v>
      </c>
      <c r="D15" s="111"/>
      <c r="E15" s="112">
        <v>8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10" t="s">
        <v>309</v>
      </c>
      <c r="D16" s="111"/>
      <c r="E16" s="112">
        <v>10</v>
      </c>
      <c r="F16" s="3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124" t="s">
        <v>100</v>
      </c>
      <c r="D17" s="125"/>
      <c r="E17" s="126">
        <f>SUM(E8:E16)</f>
        <v>66</v>
      </c>
      <c r="F17" s="155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30"/>
      <c r="D18" s="30"/>
      <c r="E18" s="30"/>
      <c r="F18" s="155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30"/>
      <c r="D19" s="30"/>
      <c r="E19" s="30"/>
      <c r="F19" s="155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30"/>
      <c r="D20" s="30"/>
      <c r="E20" s="30"/>
      <c r="F20" s="155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30"/>
      <c r="D21" s="30"/>
      <c r="E21" s="30"/>
      <c r="F21" s="155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55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55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55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55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55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55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55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55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55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55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55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55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155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155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155"/>
      <c r="G36" s="30"/>
      <c r="H36" s="30"/>
      <c r="I36" s="30"/>
      <c r="J36" s="30"/>
      <c r="K36" s="30"/>
      <c r="L36" s="30"/>
      <c r="M36" s="30"/>
    </row>
    <row r="37" spans="3:5" ht="12.75">
      <c r="C37" s="30"/>
      <c r="D37" s="30"/>
      <c r="E37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J7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8"/>
      <c r="B1" s="188"/>
      <c r="C1" s="92"/>
      <c r="D1" s="30"/>
      <c r="E1" s="30"/>
      <c r="F1" s="162"/>
      <c r="G1" s="30"/>
      <c r="H1" s="30"/>
      <c r="I1" s="43"/>
    </row>
    <row r="2" spans="1:9" ht="15" customHeight="1">
      <c r="A2" s="273" t="str">
        <f>Startlist!A1</f>
        <v>GROSSI TOIDUKAUBAD VIRU RALLI 2021</v>
      </c>
      <c r="B2" s="273"/>
      <c r="C2" s="274"/>
      <c r="D2" s="274"/>
      <c r="E2" s="274"/>
      <c r="F2" s="274"/>
      <c r="G2" s="274"/>
      <c r="H2" s="274"/>
      <c r="I2" s="274"/>
    </row>
    <row r="3" spans="1:9" ht="15">
      <c r="A3" s="267" t="str">
        <f>Startlist!$A2</f>
        <v>18.september 2021</v>
      </c>
      <c r="B3" s="267"/>
      <c r="C3" s="267"/>
      <c r="D3" s="267"/>
      <c r="E3" s="267"/>
      <c r="F3" s="267"/>
      <c r="G3" s="267"/>
      <c r="H3" s="267"/>
      <c r="I3" s="267"/>
    </row>
    <row r="4" spans="1:9" ht="15">
      <c r="A4" s="267" t="str">
        <f>Startlist!$A3</f>
        <v>Rakvere</v>
      </c>
      <c r="B4" s="267"/>
      <c r="C4" s="267"/>
      <c r="D4" s="267"/>
      <c r="E4" s="267"/>
      <c r="F4" s="267"/>
      <c r="G4" s="267"/>
      <c r="H4" s="267"/>
      <c r="I4" s="267"/>
    </row>
    <row r="5" spans="1:9" ht="15" customHeight="1">
      <c r="A5" s="188"/>
      <c r="B5" s="188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89" t="s">
        <v>71</v>
      </c>
      <c r="D6" s="120"/>
      <c r="E6" s="115"/>
      <c r="F6" s="115"/>
      <c r="G6" s="115"/>
      <c r="H6" s="115"/>
      <c r="I6" s="119"/>
      <c r="J6" s="78"/>
    </row>
    <row r="7" spans="1:10" ht="12.75">
      <c r="A7" s="236" t="s">
        <v>274</v>
      </c>
      <c r="B7" s="237" t="s">
        <v>275</v>
      </c>
      <c r="C7" s="237" t="s">
        <v>82</v>
      </c>
      <c r="D7" s="94"/>
      <c r="E7" s="95" t="s">
        <v>70</v>
      </c>
      <c r="F7" s="94"/>
      <c r="G7" s="96" t="s">
        <v>79</v>
      </c>
      <c r="H7" s="93" t="s">
        <v>78</v>
      </c>
      <c r="I7" s="240" t="s">
        <v>72</v>
      </c>
      <c r="J7" s="78"/>
    </row>
    <row r="8" spans="1:10" ht="15" customHeight="1">
      <c r="A8" s="97">
        <v>1</v>
      </c>
      <c r="B8" s="231">
        <f>COUNTIF($D$1:D7,D8)+1</f>
        <v>1</v>
      </c>
      <c r="C8" s="129">
        <v>1</v>
      </c>
      <c r="D8" s="98" t="str">
        <f>VLOOKUP(C8,Startlist!B:F,2,FALSE)</f>
        <v>MV1</v>
      </c>
      <c r="E8" s="99" t="str">
        <f>CONCATENATE(VLOOKUP(C8,Startlist!B:H,3,FALSE)," / ",VLOOKUP(C8,Startlist!B:H,4,FALSE))</f>
        <v>Georg Gross / Raigo Mōlder</v>
      </c>
      <c r="F8" s="100" t="str">
        <f>VLOOKUP(C8,Startlist!B:F,5,FALSE)</f>
        <v>EST</v>
      </c>
      <c r="G8" s="99" t="str">
        <f>VLOOKUP(C8,Startlist!B:H,7,FALSE)</f>
        <v>Ford Fiesta WRC</v>
      </c>
      <c r="H8" s="99" t="str">
        <f>VLOOKUP(C8,Startlist!B:H,6,FALSE)</f>
        <v>OT RACING</v>
      </c>
      <c r="I8" s="239" t="str">
        <f>IF(VLOOKUP(C8,Results!B:M,12,FALSE)="","Retired",VLOOKUP(C8,Results!B:M,12,FALSE))</f>
        <v>54.19,0</v>
      </c>
      <c r="J8" s="158"/>
    </row>
    <row r="9" spans="1:10" ht="15" customHeight="1">
      <c r="A9" s="97">
        <f>A8+1</f>
        <v>2</v>
      </c>
      <c r="B9" s="231">
        <f>COUNTIF($D$1:D8,D9)+1</f>
        <v>1</v>
      </c>
      <c r="C9" s="129">
        <v>4</v>
      </c>
      <c r="D9" s="98" t="str">
        <f>VLOOKUP(C9,Startlist!B:F,2,FALSE)</f>
        <v>MV2</v>
      </c>
      <c r="E9" s="99" t="str">
        <f>CONCATENATE(VLOOKUP(C9,Startlist!B:H,3,FALSE)," / ",VLOOKUP(C9,Startlist!B:H,4,FALSE))</f>
        <v>Ken Torn / Kauri Pannas</v>
      </c>
      <c r="F9" s="100" t="str">
        <f>VLOOKUP(C9,Startlist!B:F,5,FALSE)</f>
        <v>EST</v>
      </c>
      <c r="G9" s="99" t="str">
        <f>VLOOKUP(C9,Startlist!B:H,7,FALSE)</f>
        <v>Hyundai I20 NG R5</v>
      </c>
      <c r="H9" s="99" t="str">
        <f>VLOOKUP(C9,Startlist!B:H,6,FALSE)</f>
        <v>HT MOTORSPORT</v>
      </c>
      <c r="I9" s="239" t="str">
        <f>IF(VLOOKUP(C9,Results!B:M,12,FALSE)="","Retired",VLOOKUP(C9,Results!B:M,12,FALSE))</f>
        <v>54.54,6</v>
      </c>
      <c r="J9" s="158"/>
    </row>
    <row r="10" spans="1:10" ht="15" customHeight="1">
      <c r="A10" s="97">
        <f aca="true" t="shared" si="0" ref="A10:A54">A9+1</f>
        <v>3</v>
      </c>
      <c r="B10" s="231">
        <f>COUNTIF($D$1:D9,D10)+1</f>
        <v>2</v>
      </c>
      <c r="C10" s="129">
        <v>2</v>
      </c>
      <c r="D10" s="98" t="str">
        <f>VLOOKUP(C10,Startlist!B:F,2,FALSE)</f>
        <v>MV2</v>
      </c>
      <c r="E10" s="99" t="str">
        <f>CONCATENATE(VLOOKUP(C10,Startlist!B:H,3,FALSE)," / ",VLOOKUP(C10,Startlist!B:H,4,FALSE))</f>
        <v>Raul Jeets / Timo Taniel</v>
      </c>
      <c r="F10" s="100" t="str">
        <f>VLOOKUP(C10,Startlist!B:F,5,FALSE)</f>
        <v>EST</v>
      </c>
      <c r="G10" s="99" t="str">
        <f>VLOOKUP(C10,Startlist!B:H,7,FALSE)</f>
        <v>Skoda Fabia Rally2 Evo</v>
      </c>
      <c r="H10" s="99" t="str">
        <f>VLOOKUP(C10,Startlist!B:H,6,FALSE)</f>
        <v>TEHASE AUTO</v>
      </c>
      <c r="I10" s="239" t="str">
        <f>IF(VLOOKUP(C10,Results!B:M,12,FALSE)="","Retired",VLOOKUP(C10,Results!B:M,12,FALSE))</f>
        <v>55.29,8</v>
      </c>
      <c r="J10" s="158"/>
    </row>
    <row r="11" spans="1:10" ht="15" customHeight="1">
      <c r="A11" s="97">
        <f t="shared" si="0"/>
        <v>4</v>
      </c>
      <c r="B11" s="231">
        <f>COUNTIF($D$1:D10,D11)+1</f>
        <v>1</v>
      </c>
      <c r="C11" s="129">
        <v>7</v>
      </c>
      <c r="D11" s="98" t="str">
        <f>VLOOKUP(C11,Startlist!B:F,2,FALSE)</f>
        <v>MV5</v>
      </c>
      <c r="E11" s="99" t="str">
        <f>CONCATENATE(VLOOKUP(C11,Startlist!B:H,3,FALSE)," / ",VLOOKUP(C11,Startlist!B:H,4,FALSE))</f>
        <v>Timmu Kōrge / Erik Vaasa</v>
      </c>
      <c r="F11" s="100" t="str">
        <f>VLOOKUP(C11,Startlist!B:F,5,FALSE)</f>
        <v>EST</v>
      </c>
      <c r="G11" s="99" t="str">
        <f>VLOOKUP(C11,Startlist!B:H,7,FALSE)</f>
        <v>Mitsubishi Lancer Evo 9</v>
      </c>
      <c r="H11" s="99" t="str">
        <f>VLOOKUP(C11,Startlist!B:H,6,FALSE)</f>
        <v>KUPATAMA MOTORSPORT</v>
      </c>
      <c r="I11" s="239" t="str">
        <f>IF(VLOOKUP(C11,Results!B:M,12,FALSE)="","Retired",VLOOKUP(C11,Results!B:M,12,FALSE))</f>
        <v>56.07,0</v>
      </c>
      <c r="J11" s="158"/>
    </row>
    <row r="12" spans="1:10" ht="15" customHeight="1">
      <c r="A12" s="97">
        <f t="shared" si="0"/>
        <v>5</v>
      </c>
      <c r="B12" s="231">
        <f>COUNTIF($D$1:D11,D12)+1</f>
        <v>2</v>
      </c>
      <c r="C12" s="129">
        <v>8</v>
      </c>
      <c r="D12" s="98" t="str">
        <f>VLOOKUP(C12,Startlist!B:F,2,FALSE)</f>
        <v>MV5</v>
      </c>
      <c r="E12" s="99" t="str">
        <f>CONCATENATE(VLOOKUP(C12,Startlist!B:H,3,FALSE)," / ",VLOOKUP(C12,Startlist!B:H,4,FALSE))</f>
        <v>Ranno Bundsen / Robert Loshtshenikov</v>
      </c>
      <c r="F12" s="100" t="str">
        <f>VLOOKUP(C12,Startlist!B:F,5,FALSE)</f>
        <v>EST</v>
      </c>
      <c r="G12" s="99" t="str">
        <f>VLOOKUP(C12,Startlist!B:H,7,FALSE)</f>
        <v>Mitsubishi Lancer Evo 7</v>
      </c>
      <c r="H12" s="99" t="str">
        <f>VLOOKUP(C12,Startlist!B:H,6,FALSE)</f>
        <v>A1M MOTORSPORT</v>
      </c>
      <c r="I12" s="239" t="str">
        <f>IF(VLOOKUP(C12,Results!B:M,12,FALSE)="","Retired",VLOOKUP(C12,Results!B:M,12,FALSE))</f>
        <v>57.18,7</v>
      </c>
      <c r="J12" s="158"/>
    </row>
    <row r="13" spans="1:10" ht="15" customHeight="1">
      <c r="A13" s="97">
        <f t="shared" si="0"/>
        <v>6</v>
      </c>
      <c r="B13" s="231">
        <f>COUNTIF($D$1:D12,D13)+1</f>
        <v>3</v>
      </c>
      <c r="C13" s="129">
        <v>5</v>
      </c>
      <c r="D13" s="98" t="str">
        <f>VLOOKUP(C13,Startlist!B:F,2,FALSE)</f>
        <v>MV2</v>
      </c>
      <c r="E13" s="99" t="str">
        <f>CONCATENATE(VLOOKUP(C13,Startlist!B:H,3,FALSE)," / ",VLOOKUP(C13,Startlist!B:H,4,FALSE))</f>
        <v>Radik Shaymiev / Maxim Tsvetkov</v>
      </c>
      <c r="F13" s="100" t="str">
        <f>VLOOKUP(C13,Startlist!B:F,5,FALSE)</f>
        <v>RUS</v>
      </c>
      <c r="G13" s="99" t="str">
        <f>VLOOKUP(C13,Startlist!B:H,7,FALSE)</f>
        <v>Hyundai NG I20 R5</v>
      </c>
      <c r="H13" s="99" t="str">
        <f>VLOOKUP(C13,Startlist!B:H,6,FALSE)</f>
        <v>TAIF MOTORSPORT</v>
      </c>
      <c r="I13" s="239" t="str">
        <f>IF(VLOOKUP(C13,Results!B:M,12,FALSE)="","Retired",VLOOKUP(C13,Results!B:M,12,FALSE))</f>
        <v>57.49,0</v>
      </c>
      <c r="J13" s="158"/>
    </row>
    <row r="14" spans="1:10" ht="15" customHeight="1">
      <c r="A14" s="97">
        <f t="shared" si="0"/>
        <v>7</v>
      </c>
      <c r="B14" s="231">
        <f>COUNTIF($D$1:D13,D14)+1</f>
        <v>3</v>
      </c>
      <c r="C14" s="129">
        <v>12</v>
      </c>
      <c r="D14" s="98" t="str">
        <f>VLOOKUP(C14,Startlist!B:F,2,FALSE)</f>
        <v>MV5</v>
      </c>
      <c r="E14" s="99" t="str">
        <f>CONCATENATE(VLOOKUP(C14,Startlist!B:H,3,FALSE)," / ",VLOOKUP(C14,Startlist!B:H,4,FALSE))</f>
        <v>Kristo Subi / Ants Uustalu</v>
      </c>
      <c r="F14" s="100" t="str">
        <f>VLOOKUP(C14,Startlist!B:F,5,FALSE)</f>
        <v>EST</v>
      </c>
      <c r="G14" s="99" t="str">
        <f>VLOOKUP(C14,Startlist!B:H,7,FALSE)</f>
        <v>Mitsubishi Lancer Evo 9</v>
      </c>
      <c r="H14" s="99" t="str">
        <f>VLOOKUP(C14,Startlist!B:H,6,FALSE)</f>
        <v>A1M MOTORSPORT</v>
      </c>
      <c r="I14" s="239" t="str">
        <f>IF(VLOOKUP(C14,Results!B:M,12,FALSE)="","Retired",VLOOKUP(C14,Results!B:M,12,FALSE))</f>
        <v>58.12,5</v>
      </c>
      <c r="J14" s="158"/>
    </row>
    <row r="15" spans="1:10" ht="15" customHeight="1">
      <c r="A15" s="97">
        <f t="shared" si="0"/>
        <v>8</v>
      </c>
      <c r="B15" s="231">
        <f>COUNTIF($D$1:D14,D15)+1</f>
        <v>4</v>
      </c>
      <c r="C15" s="129">
        <v>11</v>
      </c>
      <c r="D15" s="98" t="str">
        <f>VLOOKUP(C15,Startlist!B:F,2,FALSE)</f>
        <v>MV5</v>
      </c>
      <c r="E15" s="99" t="str">
        <f>CONCATENATE(VLOOKUP(C15,Startlist!B:H,3,FALSE)," / ",VLOOKUP(C15,Startlist!B:H,4,FALSE))</f>
        <v>Siim Liivamägi / Edvin Parisalu</v>
      </c>
      <c r="F15" s="100" t="str">
        <f>VLOOKUP(C15,Startlist!B:F,5,FALSE)</f>
        <v>EST</v>
      </c>
      <c r="G15" s="99" t="str">
        <f>VLOOKUP(C15,Startlist!B:H,7,FALSE)</f>
        <v>Mitsubishi Lancer Evo 9</v>
      </c>
      <c r="H15" s="99" t="str">
        <f>VLOOKUP(C15,Startlist!B:H,6,FALSE)</f>
        <v>KUPATAMA MOTORSPORT</v>
      </c>
      <c r="I15" s="239" t="str">
        <f>IF(VLOOKUP(C15,Results!B:M,12,FALSE)="","Retired",VLOOKUP(C15,Results!B:M,12,FALSE))</f>
        <v>58.18,9</v>
      </c>
      <c r="J15" s="158"/>
    </row>
    <row r="16" spans="1:10" ht="15" customHeight="1">
      <c r="A16" s="97">
        <f t="shared" si="0"/>
        <v>9</v>
      </c>
      <c r="B16" s="231">
        <f>COUNTIF($D$1:D15,D16)+1</f>
        <v>1</v>
      </c>
      <c r="C16" s="129">
        <v>33</v>
      </c>
      <c r="D16" s="98" t="str">
        <f>VLOOKUP(C16,Startlist!B:F,2,FALSE)</f>
        <v>MV6</v>
      </c>
      <c r="E16" s="99" t="str">
        <f>CONCATENATE(VLOOKUP(C16,Startlist!B:H,3,FALSE)," / ",VLOOKUP(C16,Startlist!B:H,4,FALSE))</f>
        <v>Taavi Niinemets / Esko Allika</v>
      </c>
      <c r="F16" s="100" t="str">
        <f>VLOOKUP(C16,Startlist!B:F,5,FALSE)</f>
        <v>EST</v>
      </c>
      <c r="G16" s="99" t="str">
        <f>VLOOKUP(C16,Startlist!B:H,7,FALSE)</f>
        <v>BMW M3</v>
      </c>
      <c r="H16" s="99" t="str">
        <f>VLOOKUP(C16,Startlist!B:H,6,FALSE)</f>
        <v>JUURU TEHNIKAKLUBI</v>
      </c>
      <c r="I16" s="239" t="str">
        <f>IF(VLOOKUP(C16,Results!B:M,12,FALSE)="","Retired",VLOOKUP(C16,Results!B:M,12,FALSE))</f>
        <v>59.54,7</v>
      </c>
      <c r="J16" s="158"/>
    </row>
    <row r="17" spans="1:10" ht="15" customHeight="1">
      <c r="A17" s="97">
        <f t="shared" si="0"/>
        <v>10</v>
      </c>
      <c r="B17" s="231">
        <f>COUNTIF($D$1:D16,D17)+1</f>
        <v>2</v>
      </c>
      <c r="C17" s="129">
        <v>28</v>
      </c>
      <c r="D17" s="98" t="str">
        <f>VLOOKUP(C17,Startlist!B:F,2,FALSE)</f>
        <v>MV6</v>
      </c>
      <c r="E17" s="99" t="str">
        <f>CONCATENATE(VLOOKUP(C17,Startlist!B:H,3,FALSE)," / ",VLOOKUP(C17,Startlist!B:H,4,FALSE))</f>
        <v>Toomas Vask / Taaniel Tigas</v>
      </c>
      <c r="F17" s="100" t="str">
        <f>VLOOKUP(C17,Startlist!B:F,5,FALSE)</f>
        <v>EST</v>
      </c>
      <c r="G17" s="99" t="str">
        <f>VLOOKUP(C17,Startlist!B:H,7,FALSE)</f>
        <v>BMW M3</v>
      </c>
      <c r="H17" s="99" t="str">
        <f>VLOOKUP(C17,Startlist!B:H,6,FALSE)</f>
        <v>MS RACING</v>
      </c>
      <c r="I17" s="239" t="str">
        <f>IF(VLOOKUP(C17,Results!B:M,12,FALSE)="","Retired",VLOOKUP(C17,Results!B:M,12,FALSE))</f>
        <v> 1:00.20,4</v>
      </c>
      <c r="J17" s="158"/>
    </row>
    <row r="18" spans="1:10" ht="15" customHeight="1">
      <c r="A18" s="97">
        <f t="shared" si="0"/>
        <v>11</v>
      </c>
      <c r="B18" s="231">
        <f>COUNTIF($D$1:D17,D18)+1</f>
        <v>2</v>
      </c>
      <c r="C18" s="129">
        <v>38</v>
      </c>
      <c r="D18" s="98" t="str">
        <f>VLOOKUP(C18,Startlist!B:F,2,FALSE)</f>
        <v>MV1</v>
      </c>
      <c r="E18" s="99" t="str">
        <f>CONCATENATE(VLOOKUP(C18,Startlist!B:H,3,FALSE)," / ",VLOOKUP(C18,Startlist!B:H,4,FALSE))</f>
        <v>Serhii Potiiko / Ivan Mishyn</v>
      </c>
      <c r="F18" s="100" t="str">
        <f>VLOOKUP(C18,Startlist!B:F,5,FALSE)</f>
        <v>UKR</v>
      </c>
      <c r="G18" s="99" t="str">
        <f>VLOOKUP(C18,Startlist!B:H,7,FALSE)</f>
        <v>Skoda Fabia</v>
      </c>
      <c r="H18" s="99" t="str">
        <f>VLOOKUP(C18,Startlist!B:H,6,FALSE)</f>
        <v>PRORACING RALLY TEAM</v>
      </c>
      <c r="I18" s="239" t="str">
        <f>IF(VLOOKUP(C18,Results!B:M,12,FALSE)="","Retired",VLOOKUP(C18,Results!B:M,12,FALSE))</f>
        <v> 1:00.40,4</v>
      </c>
      <c r="J18" s="158"/>
    </row>
    <row r="19" spans="1:10" ht="15" customHeight="1">
      <c r="A19" s="97">
        <f t="shared" si="0"/>
        <v>12</v>
      </c>
      <c r="B19" s="231">
        <f>COUNTIF($D$1:D18,D19)+1</f>
        <v>1</v>
      </c>
      <c r="C19" s="129">
        <v>19</v>
      </c>
      <c r="D19" s="98" t="str">
        <f>VLOOKUP(C19,Startlist!B:F,2,FALSE)</f>
        <v>MV4</v>
      </c>
      <c r="E19" s="99" t="str">
        <f>CONCATENATE(VLOOKUP(C19,Startlist!B:H,3,FALSE)," / ",VLOOKUP(C19,Startlist!B:H,4,FALSE))</f>
        <v>Kaspar Kasari / Rainis Raidma</v>
      </c>
      <c r="F19" s="100" t="str">
        <f>VLOOKUP(C19,Startlist!B:F,5,FALSE)</f>
        <v>EST</v>
      </c>
      <c r="G19" s="99" t="str">
        <f>VLOOKUP(C19,Startlist!B:H,7,FALSE)</f>
        <v>Ford Fiesta Rally4</v>
      </c>
      <c r="H19" s="99" t="str">
        <f>VLOOKUP(C19,Startlist!B:H,6,FALSE)</f>
        <v>OT RACING</v>
      </c>
      <c r="I19" s="239" t="str">
        <f>IF(VLOOKUP(C19,Results!B:M,12,FALSE)="","Retired",VLOOKUP(C19,Results!B:M,12,FALSE))</f>
        <v> 1:00.54,1</v>
      </c>
      <c r="J19" s="158"/>
    </row>
    <row r="20" spans="1:10" ht="15" customHeight="1">
      <c r="A20" s="97">
        <f t="shared" si="0"/>
        <v>13</v>
      </c>
      <c r="B20" s="231">
        <f>COUNTIF($D$1:D19,D20)+1</f>
        <v>1</v>
      </c>
      <c r="C20" s="129">
        <v>21</v>
      </c>
      <c r="D20" s="98" t="str">
        <f>VLOOKUP(C20,Startlist!B:F,2,FALSE)</f>
        <v>MV7</v>
      </c>
      <c r="E20" s="99" t="str">
        <f>CONCATENATE(VLOOKUP(C20,Startlist!B:H,3,FALSE)," / ",VLOOKUP(C20,Startlist!B:H,4,FALSE))</f>
        <v>Keiro Orgus / Evelin Mitendorf</v>
      </c>
      <c r="F20" s="100" t="str">
        <f>VLOOKUP(C20,Startlist!B:F,5,FALSE)</f>
        <v>EST</v>
      </c>
      <c r="G20" s="99" t="str">
        <f>VLOOKUP(C20,Startlist!B:H,7,FALSE)</f>
        <v>Honda Civic Type-R</v>
      </c>
      <c r="H20" s="99" t="str">
        <f>VLOOKUP(C20,Startlist!B:H,6,FALSE)</f>
        <v>TIKKRI MOTORSPORT</v>
      </c>
      <c r="I20" s="239" t="str">
        <f>IF(VLOOKUP(C20,Results!B:M,12,FALSE)="","Retired",VLOOKUP(C20,Results!B:M,12,FALSE))</f>
        <v> 1:01.16,1</v>
      </c>
      <c r="J20" s="158"/>
    </row>
    <row r="21" spans="1:10" ht="15" customHeight="1">
      <c r="A21" s="97">
        <f t="shared" si="0"/>
        <v>14</v>
      </c>
      <c r="B21" s="231">
        <f>COUNTIF($D$1:D20,D21)+1</f>
        <v>2</v>
      </c>
      <c r="C21" s="129">
        <v>34</v>
      </c>
      <c r="D21" s="98" t="str">
        <f>VLOOKUP(C21,Startlist!B:F,2,FALSE)</f>
        <v>MV7</v>
      </c>
      <c r="E21" s="99" t="str">
        <f>CONCATENATE(VLOOKUP(C21,Startlist!B:H,3,FALSE)," / ",VLOOKUP(C21,Startlist!B:H,4,FALSE))</f>
        <v>David Sultanjants / Siim Oja</v>
      </c>
      <c r="F21" s="100" t="str">
        <f>VLOOKUP(C21,Startlist!B:F,5,FALSE)</f>
        <v>EST</v>
      </c>
      <c r="G21" s="99" t="str">
        <f>VLOOKUP(C21,Startlist!B:H,7,FALSE)</f>
        <v>Citroen DS3</v>
      </c>
      <c r="H21" s="99" t="str">
        <f>VLOOKUP(C21,Startlist!B:H,6,FALSE)</f>
        <v>MS RACING</v>
      </c>
      <c r="I21" s="239" t="str">
        <f>IF(VLOOKUP(C21,Results!B:M,12,FALSE)="","Retired",VLOOKUP(C21,Results!B:M,12,FALSE))</f>
        <v> 1:01.26,5</v>
      </c>
      <c r="J21" s="158"/>
    </row>
    <row r="22" spans="1:9" ht="15">
      <c r="A22" s="97">
        <f t="shared" si="0"/>
        <v>15</v>
      </c>
      <c r="B22" s="231">
        <f>COUNTIF($D$1:D21,D22)+1</f>
        <v>1</v>
      </c>
      <c r="C22" s="129">
        <v>20</v>
      </c>
      <c r="D22" s="98" t="str">
        <f>VLOOKUP(C22,Startlist!B:F,2,FALSE)</f>
        <v>MV8</v>
      </c>
      <c r="E22" s="99" t="str">
        <f>CONCATENATE(VLOOKUP(C22,Startlist!B:H,3,FALSE)," / ",VLOOKUP(C22,Startlist!B:H,4,FALSE))</f>
        <v>Patrick Enok / Rauno Rohtmets</v>
      </c>
      <c r="F22" s="100" t="str">
        <f>VLOOKUP(C22,Startlist!B:F,5,FALSE)</f>
        <v>EST</v>
      </c>
      <c r="G22" s="99" t="str">
        <f>VLOOKUP(C22,Startlist!B:H,7,FALSE)</f>
        <v>Citroen C2 R2 MAX</v>
      </c>
      <c r="H22" s="99" t="str">
        <f>VLOOKUP(C22,Startlist!B:H,6,FALSE)</f>
        <v>CKR ESTONIA</v>
      </c>
      <c r="I22" s="239" t="str">
        <f>IF(VLOOKUP(C22,Results!B:M,12,FALSE)="","Retired",VLOOKUP(C22,Results!B:M,12,FALSE))</f>
        <v> 1:01.32,6</v>
      </c>
    </row>
    <row r="23" spans="1:9" ht="15">
      <c r="A23" s="97">
        <f t="shared" si="0"/>
        <v>16</v>
      </c>
      <c r="B23" s="231">
        <f>COUNTIF($D$1:D22,D23)+1</f>
        <v>2</v>
      </c>
      <c r="C23" s="129">
        <v>18</v>
      </c>
      <c r="D23" s="98" t="str">
        <f>VLOOKUP(C23,Startlist!B:F,2,FALSE)</f>
        <v>MV4</v>
      </c>
      <c r="E23" s="99" t="str">
        <f>CONCATENATE(VLOOKUP(C23,Startlist!B:H,3,FALSE)," / ",VLOOKUP(C23,Startlist!B:H,4,FALSE))</f>
        <v>Joosep Ralf Nōgene / Simo Koskinen</v>
      </c>
      <c r="F23" s="100" t="str">
        <f>VLOOKUP(C23,Startlist!B:F,5,FALSE)</f>
        <v>EST</v>
      </c>
      <c r="G23" s="99" t="str">
        <f>VLOOKUP(C23,Startlist!B:H,7,FALSE)</f>
        <v>Ford Fiesta Rally4</v>
      </c>
      <c r="H23" s="99" t="str">
        <f>VLOOKUP(C23,Startlist!B:H,6,FALSE)</f>
        <v>CKR ESTONIA</v>
      </c>
      <c r="I23" s="239" t="str">
        <f>IF(VLOOKUP(C23,Results!B:M,12,FALSE)="","Retired",VLOOKUP(C23,Results!B:M,12,FALSE))</f>
        <v> 1:01.45,4</v>
      </c>
    </row>
    <row r="24" spans="1:9" ht="15">
      <c r="A24" s="97">
        <f t="shared" si="0"/>
        <v>17</v>
      </c>
      <c r="B24" s="231">
        <f>COUNTIF($D$1:D23,D24)+1</f>
        <v>3</v>
      </c>
      <c r="C24" s="129">
        <v>29</v>
      </c>
      <c r="D24" s="98" t="str">
        <f>VLOOKUP(C24,Startlist!B:F,2,FALSE)</f>
        <v>MV6</v>
      </c>
      <c r="E24" s="99" t="str">
        <f>CONCATENATE(VLOOKUP(C24,Startlist!B:H,3,FALSE)," / ",VLOOKUP(C24,Startlist!B:H,4,FALSE))</f>
        <v>Raiko Aru / Veiko Kullamäe</v>
      </c>
      <c r="F24" s="100" t="str">
        <f>VLOOKUP(C24,Startlist!B:F,5,FALSE)</f>
        <v>EST</v>
      </c>
      <c r="G24" s="99" t="str">
        <f>VLOOKUP(C24,Startlist!B:H,7,FALSE)</f>
        <v>BMW 1M</v>
      </c>
      <c r="H24" s="99" t="str">
        <f>VLOOKUP(C24,Startlist!B:H,6,FALSE)</f>
        <v>MRF MOTORSPORT</v>
      </c>
      <c r="I24" s="239" t="str">
        <f>IF(VLOOKUP(C24,Results!B:M,12,FALSE)="","Retired",VLOOKUP(C24,Results!B:M,12,FALSE))</f>
        <v> 1:01.58,4</v>
      </c>
    </row>
    <row r="25" spans="1:9" ht="15">
      <c r="A25" s="97">
        <f t="shared" si="0"/>
        <v>18</v>
      </c>
      <c r="B25" s="231">
        <f>COUNTIF($D$1:D24,D25)+1</f>
        <v>4</v>
      </c>
      <c r="C25" s="129">
        <v>35</v>
      </c>
      <c r="D25" s="98" t="str">
        <f>VLOOKUP(C25,Startlist!B:F,2,FALSE)</f>
        <v>MV6</v>
      </c>
      <c r="E25" s="99" t="str">
        <f>CONCATENATE(VLOOKUP(C25,Startlist!B:H,3,FALSE)," / ",VLOOKUP(C25,Startlist!B:H,4,FALSE))</f>
        <v>Marek Tammoja / Markus Tammoja</v>
      </c>
      <c r="F25" s="100" t="str">
        <f>VLOOKUP(C25,Startlist!B:F,5,FALSE)</f>
        <v>EST</v>
      </c>
      <c r="G25" s="99" t="str">
        <f>VLOOKUP(C25,Startlist!B:H,7,FALSE)</f>
        <v>BMW 316I</v>
      </c>
      <c r="H25" s="99" t="str">
        <f>VLOOKUP(C25,Startlist!B:H,6,FALSE)</f>
        <v>MRF MOTORSPORT</v>
      </c>
      <c r="I25" s="239" t="str">
        <f>IF(VLOOKUP(C25,Results!B:M,12,FALSE)="","Retired",VLOOKUP(C25,Results!B:M,12,FALSE))</f>
        <v> 1:02.20,0</v>
      </c>
    </row>
    <row r="26" spans="1:9" ht="15">
      <c r="A26" s="97">
        <f t="shared" si="0"/>
        <v>19</v>
      </c>
      <c r="B26" s="231">
        <f>COUNTIF($D$1:D25,D26)+1</f>
        <v>5</v>
      </c>
      <c r="C26" s="129">
        <v>30</v>
      </c>
      <c r="D26" s="98" t="str">
        <f>VLOOKUP(C26,Startlist!B:F,2,FALSE)</f>
        <v>MV5</v>
      </c>
      <c r="E26" s="99" t="str">
        <f>CONCATENATE(VLOOKUP(C26,Startlist!B:H,3,FALSE)," / ",VLOOKUP(C26,Startlist!B:H,4,FALSE))</f>
        <v>Allan Ilves / Erki Pints</v>
      </c>
      <c r="F26" s="100" t="str">
        <f>VLOOKUP(C26,Startlist!B:F,5,FALSE)</f>
        <v>EST</v>
      </c>
      <c r="G26" s="99" t="str">
        <f>VLOOKUP(C26,Startlist!B:H,7,FALSE)</f>
        <v>Mitsubishi Lancer</v>
      </c>
      <c r="H26" s="99" t="str">
        <f>VLOOKUP(C26,Startlist!B:H,6,FALSE)</f>
        <v>KUPATAMA MOTORSPORT</v>
      </c>
      <c r="I26" s="239" t="str">
        <f>IF(VLOOKUP(C26,Results!B:M,12,FALSE)="","Retired",VLOOKUP(C26,Results!B:M,12,FALSE))</f>
        <v> 1:03.04,8</v>
      </c>
    </row>
    <row r="27" spans="1:9" ht="15">
      <c r="A27" s="97">
        <f t="shared" si="0"/>
        <v>20</v>
      </c>
      <c r="B27" s="231">
        <f>COUNTIF($D$1:D26,D27)+1</f>
        <v>5</v>
      </c>
      <c r="C27" s="129">
        <v>43</v>
      </c>
      <c r="D27" s="98" t="str">
        <f>VLOOKUP(C27,Startlist!B:F,2,FALSE)</f>
        <v>MV6</v>
      </c>
      <c r="E27" s="99" t="str">
        <f>CONCATENATE(VLOOKUP(C27,Startlist!B:H,3,FALSE)," / ",VLOOKUP(C27,Startlist!B:H,4,FALSE))</f>
        <v>Tarmo Lee / Tōnu Nōmmik</v>
      </c>
      <c r="F27" s="100" t="str">
        <f>VLOOKUP(C27,Startlist!B:F,5,FALSE)</f>
        <v>EST</v>
      </c>
      <c r="G27" s="99" t="str">
        <f>VLOOKUP(C27,Startlist!B:H,7,FALSE)</f>
        <v>BMW E36</v>
      </c>
      <c r="H27" s="99" t="str">
        <f>VLOOKUP(C27,Startlist!B:H,6,FALSE)</f>
        <v>JUURU TEHNIKAKLUBI</v>
      </c>
      <c r="I27" s="239" t="str">
        <f>IF(VLOOKUP(C27,Results!B:M,12,FALSE)="","Retired",VLOOKUP(C27,Results!B:M,12,FALSE))</f>
        <v> 1:03.06,0</v>
      </c>
    </row>
    <row r="28" spans="1:9" ht="15">
      <c r="A28" s="97">
        <f t="shared" si="0"/>
        <v>21</v>
      </c>
      <c r="B28" s="231">
        <f>COUNTIF($D$1:D27,D28)+1</f>
        <v>6</v>
      </c>
      <c r="C28" s="129">
        <v>36</v>
      </c>
      <c r="D28" s="98" t="str">
        <f>VLOOKUP(C28,Startlist!B:F,2,FALSE)</f>
        <v>MV6</v>
      </c>
      <c r="E28" s="99" t="str">
        <f>CONCATENATE(VLOOKUP(C28,Startlist!B:H,3,FALSE)," / ",VLOOKUP(C28,Startlist!B:H,4,FALSE))</f>
        <v>Karl Jalakas / Janek Kundrats</v>
      </c>
      <c r="F28" s="100" t="str">
        <f>VLOOKUP(C28,Startlist!B:F,5,FALSE)</f>
        <v>EST</v>
      </c>
      <c r="G28" s="99" t="str">
        <f>VLOOKUP(C28,Startlist!B:H,7,FALSE)</f>
        <v>BMW 330I</v>
      </c>
      <c r="H28" s="99" t="str">
        <f>VLOOKUP(C28,Startlist!B:H,6,FALSE)</f>
        <v>PIHTLA RT</v>
      </c>
      <c r="I28" s="239" t="str">
        <f>IF(VLOOKUP(C28,Results!B:M,12,FALSE)="","Retired",VLOOKUP(C28,Results!B:M,12,FALSE))</f>
        <v> 1:03.43,3</v>
      </c>
    </row>
    <row r="29" spans="1:9" ht="15">
      <c r="A29" s="97">
        <f t="shared" si="0"/>
        <v>22</v>
      </c>
      <c r="B29" s="231">
        <f>COUNTIF($D$1:D28,D29)+1</f>
        <v>3</v>
      </c>
      <c r="C29" s="129">
        <v>22</v>
      </c>
      <c r="D29" s="98" t="str">
        <f>VLOOKUP(C29,Startlist!B:F,2,FALSE)</f>
        <v>MV7</v>
      </c>
      <c r="E29" s="99" t="str">
        <f>CONCATENATE(VLOOKUP(C29,Startlist!B:H,3,FALSE)," / ",VLOOKUP(C29,Startlist!B:H,4,FALSE))</f>
        <v>Robert Kikkatalo / Robin Mark</v>
      </c>
      <c r="F29" s="100" t="str">
        <f>VLOOKUP(C29,Startlist!B:F,5,FALSE)</f>
        <v>EST</v>
      </c>
      <c r="G29" s="99" t="str">
        <f>VLOOKUP(C29,Startlist!B:H,7,FALSE)</f>
        <v>Opel Astra</v>
      </c>
      <c r="H29" s="99" t="str">
        <f>VLOOKUP(C29,Startlist!B:H,6,FALSE)</f>
        <v>A1M MOTORSPORT</v>
      </c>
      <c r="I29" s="239" t="str">
        <f>IF(VLOOKUP(C29,Results!B:M,12,FALSE)="","Retired",VLOOKUP(C29,Results!B:M,12,FALSE))</f>
        <v> 1:03.52,1</v>
      </c>
    </row>
    <row r="30" spans="1:9" ht="15">
      <c r="A30" s="97">
        <f t="shared" si="0"/>
        <v>23</v>
      </c>
      <c r="B30" s="231">
        <f>COUNTIF($D$1:D29,D30)+1</f>
        <v>2</v>
      </c>
      <c r="C30" s="129">
        <v>24</v>
      </c>
      <c r="D30" s="98" t="str">
        <f>VLOOKUP(C30,Startlist!B:F,2,FALSE)</f>
        <v>MV8</v>
      </c>
      <c r="E30" s="99" t="str">
        <f>CONCATENATE(VLOOKUP(C30,Startlist!B:H,3,FALSE)," / ",VLOOKUP(C30,Startlist!B:H,4,FALSE))</f>
        <v>Patrick Juhe / Rauno Orupōld</v>
      </c>
      <c r="F30" s="100" t="str">
        <f>VLOOKUP(C30,Startlist!B:F,5,FALSE)</f>
        <v>EST</v>
      </c>
      <c r="G30" s="99" t="str">
        <f>VLOOKUP(C30,Startlist!B:H,7,FALSE)</f>
        <v>Honda Civic</v>
      </c>
      <c r="H30" s="99" t="str">
        <f>VLOOKUP(C30,Startlist!B:H,6,FALSE)</f>
        <v>BTR RACING</v>
      </c>
      <c r="I30" s="239" t="str">
        <f>IF(VLOOKUP(C30,Results!B:M,12,FALSE)="","Retired",VLOOKUP(C30,Results!B:M,12,FALSE))</f>
        <v> 1:03.52,3</v>
      </c>
    </row>
    <row r="31" spans="1:9" ht="15">
      <c r="A31" s="97">
        <f t="shared" si="0"/>
        <v>24</v>
      </c>
      <c r="B31" s="231">
        <f>COUNTIF($D$1:D30,D31)+1</f>
        <v>3</v>
      </c>
      <c r="C31" s="129">
        <v>41</v>
      </c>
      <c r="D31" s="98" t="str">
        <f>VLOOKUP(C31,Startlist!B:F,2,FALSE)</f>
        <v>MV8</v>
      </c>
      <c r="E31" s="99" t="str">
        <f>CONCATENATE(VLOOKUP(C31,Startlist!B:H,3,FALSE)," / ",VLOOKUP(C31,Startlist!B:H,4,FALSE))</f>
        <v>Madis Moor / Taavi Udevald</v>
      </c>
      <c r="F31" s="100" t="str">
        <f>VLOOKUP(C31,Startlist!B:F,5,FALSE)</f>
        <v>EST</v>
      </c>
      <c r="G31" s="99" t="str">
        <f>VLOOKUP(C31,Startlist!B:H,7,FALSE)</f>
        <v>Toyota Starlet</v>
      </c>
      <c r="H31" s="99" t="str">
        <f>VLOOKUP(C31,Startlist!B:H,6,FALSE)</f>
        <v>TIKKRI MOTORSPORT</v>
      </c>
      <c r="I31" s="239" t="str">
        <f>IF(VLOOKUP(C31,Results!B:M,12,FALSE)="","Retired",VLOOKUP(C31,Results!B:M,12,FALSE))</f>
        <v> 1:04.02,9</v>
      </c>
    </row>
    <row r="32" spans="1:9" ht="15">
      <c r="A32" s="97">
        <f t="shared" si="0"/>
        <v>25</v>
      </c>
      <c r="B32" s="231">
        <f>COUNTIF($D$1:D31,D32)+1</f>
        <v>7</v>
      </c>
      <c r="C32" s="129">
        <v>56</v>
      </c>
      <c r="D32" s="98" t="str">
        <f>VLOOKUP(C32,Startlist!B:F,2,FALSE)</f>
        <v>MV6</v>
      </c>
      <c r="E32" s="99" t="str">
        <f>CONCATENATE(VLOOKUP(C32,Startlist!B:H,3,FALSE)," / ",VLOOKUP(C32,Startlist!B:H,4,FALSE))</f>
        <v>Magnar Arula / Ragnar Laurits</v>
      </c>
      <c r="F32" s="100" t="str">
        <f>VLOOKUP(C32,Startlist!B:F,5,FALSE)</f>
        <v>EST</v>
      </c>
      <c r="G32" s="99" t="str">
        <f>VLOOKUP(C32,Startlist!B:H,7,FALSE)</f>
        <v>BMW Compact</v>
      </c>
      <c r="H32" s="99" t="str">
        <f>VLOOKUP(C32,Startlist!B:H,6,FALSE)</f>
        <v>KAUR MOTORSPORT</v>
      </c>
      <c r="I32" s="239" t="str">
        <f>IF(VLOOKUP(C32,Results!B:M,12,FALSE)="","Retired",VLOOKUP(C32,Results!B:M,12,FALSE))</f>
        <v> 1:04.18,4</v>
      </c>
    </row>
    <row r="33" spans="1:9" ht="15">
      <c r="A33" s="97">
        <f t="shared" si="0"/>
        <v>26</v>
      </c>
      <c r="B33" s="231">
        <f>COUNTIF($D$1:D32,D33)+1</f>
        <v>4</v>
      </c>
      <c r="C33" s="129">
        <v>37</v>
      </c>
      <c r="D33" s="98" t="str">
        <f>VLOOKUP(C33,Startlist!B:F,2,FALSE)</f>
        <v>MV8</v>
      </c>
      <c r="E33" s="99" t="str">
        <f>CONCATENATE(VLOOKUP(C33,Startlist!B:H,3,FALSE)," / ",VLOOKUP(C33,Startlist!B:H,4,FALSE))</f>
        <v>Kermo Laus / Alain Sivous</v>
      </c>
      <c r="F33" s="100" t="str">
        <f>VLOOKUP(C33,Startlist!B:F,5,FALSE)</f>
        <v>EST</v>
      </c>
      <c r="G33" s="99" t="str">
        <f>VLOOKUP(C33,Startlist!B:H,7,FALSE)</f>
        <v>Nissan Sunny</v>
      </c>
      <c r="H33" s="99" t="str">
        <f>VLOOKUP(C33,Startlist!B:H,6,FALSE)</f>
        <v>PIHTLA RT</v>
      </c>
      <c r="I33" s="239" t="str">
        <f>IF(VLOOKUP(C33,Results!B:M,12,FALSE)="","Retired",VLOOKUP(C33,Results!B:M,12,FALSE))</f>
        <v> 1:04.26,4</v>
      </c>
    </row>
    <row r="34" spans="1:9" ht="15">
      <c r="A34" s="97">
        <f t="shared" si="0"/>
        <v>27</v>
      </c>
      <c r="B34" s="231">
        <f>COUNTIF($D$1:D33,D34)+1</f>
        <v>4</v>
      </c>
      <c r="C34" s="129">
        <v>42</v>
      </c>
      <c r="D34" s="98" t="str">
        <f>VLOOKUP(C34,Startlist!B:F,2,FALSE)</f>
        <v>MV7</v>
      </c>
      <c r="E34" s="99" t="str">
        <f>CONCATENATE(VLOOKUP(C34,Startlist!B:H,3,FALSE)," / ",VLOOKUP(C34,Startlist!B:H,4,FALSE))</f>
        <v>Koit Repnau / Hannes Hannus</v>
      </c>
      <c r="F34" s="100" t="str">
        <f>VLOOKUP(C34,Startlist!B:F,5,FALSE)</f>
        <v>EST</v>
      </c>
      <c r="G34" s="99" t="str">
        <f>VLOOKUP(C34,Startlist!B:H,7,FALSE)</f>
        <v>Honda Civic Type-R</v>
      </c>
      <c r="H34" s="99" t="str">
        <f>VLOOKUP(C34,Startlist!B:H,6,FALSE)</f>
        <v>CUEKS RACING</v>
      </c>
      <c r="I34" s="239" t="str">
        <f>IF(VLOOKUP(C34,Results!B:M,12,FALSE)="","Retired",VLOOKUP(C34,Results!B:M,12,FALSE))</f>
        <v> 1:04.39,3</v>
      </c>
    </row>
    <row r="35" spans="1:9" ht="15">
      <c r="A35" s="97">
        <f t="shared" si="0"/>
        <v>28</v>
      </c>
      <c r="B35" s="231">
        <f>COUNTIF($D$1:D34,D35)+1</f>
        <v>5</v>
      </c>
      <c r="C35" s="129">
        <v>26</v>
      </c>
      <c r="D35" s="98" t="str">
        <f>VLOOKUP(C35,Startlist!B:F,2,FALSE)</f>
        <v>MV8</v>
      </c>
      <c r="E35" s="99" t="str">
        <f>CONCATENATE(VLOOKUP(C35,Startlist!B:H,3,FALSE)," / ",VLOOKUP(C35,Startlist!B:H,4,FALSE))</f>
        <v>Kristofer Märtson / Risto Märtson</v>
      </c>
      <c r="F35" s="100" t="str">
        <f>VLOOKUP(C35,Startlist!B:F,5,FALSE)</f>
        <v>EST</v>
      </c>
      <c r="G35" s="99" t="str">
        <f>VLOOKUP(C35,Startlist!B:H,7,FALSE)</f>
        <v>Honda Civic</v>
      </c>
      <c r="H35" s="99" t="str">
        <f>VLOOKUP(C35,Startlist!B:H,6,FALSE)</f>
        <v>TIKKRI MOTORSPORT</v>
      </c>
      <c r="I35" s="239" t="str">
        <f>IF(VLOOKUP(C35,Results!B:M,12,FALSE)="","Retired",VLOOKUP(C35,Results!B:M,12,FALSE))</f>
        <v> 1:05.18,8</v>
      </c>
    </row>
    <row r="36" spans="1:9" ht="15">
      <c r="A36" s="97">
        <f t="shared" si="0"/>
        <v>29</v>
      </c>
      <c r="B36" s="231">
        <f>COUNTIF($D$1:D35,D36)+1</f>
        <v>5</v>
      </c>
      <c r="C36" s="129">
        <v>69</v>
      </c>
      <c r="D36" s="98" t="str">
        <f>VLOOKUP(C36,Startlist!B:F,2,FALSE)</f>
        <v>MV7</v>
      </c>
      <c r="E36" s="99" t="str">
        <f>CONCATENATE(VLOOKUP(C36,Startlist!B:H,3,FALSE)," / ",VLOOKUP(C36,Startlist!B:H,4,FALSE))</f>
        <v>Pranko Kōrgesaar / Priit Kōrgesaar</v>
      </c>
      <c r="F36" s="100" t="str">
        <f>VLOOKUP(C36,Startlist!B:F,5,FALSE)</f>
        <v>EST</v>
      </c>
      <c r="G36" s="99" t="str">
        <f>VLOOKUP(C36,Startlist!B:H,7,FALSE)</f>
        <v>BMW E36 Compact</v>
      </c>
      <c r="H36" s="99" t="str">
        <f>VLOOKUP(C36,Startlist!B:H,6,FALSE)</f>
        <v>BTR RACING</v>
      </c>
      <c r="I36" s="239" t="str">
        <f>IF(VLOOKUP(C36,Results!B:M,12,FALSE)="","Retired",VLOOKUP(C36,Results!B:M,12,FALSE))</f>
        <v> 1:05.56,8</v>
      </c>
    </row>
    <row r="37" spans="1:9" ht="15">
      <c r="A37" s="97">
        <f t="shared" si="0"/>
        <v>30</v>
      </c>
      <c r="B37" s="231">
        <f>COUNTIF($D$1:D36,D37)+1</f>
        <v>8</v>
      </c>
      <c r="C37" s="129">
        <v>45</v>
      </c>
      <c r="D37" s="98" t="str">
        <f>VLOOKUP(C37,Startlist!B:F,2,FALSE)</f>
        <v>MV6</v>
      </c>
      <c r="E37" s="99" t="str">
        <f>CONCATENATE(VLOOKUP(C37,Startlist!B:H,3,FALSE)," / ",VLOOKUP(C37,Startlist!B:H,4,FALSE))</f>
        <v>Frederik Annus / Mihkel Reinkubjas</v>
      </c>
      <c r="F37" s="100" t="str">
        <f>VLOOKUP(C37,Startlist!B:F,5,FALSE)</f>
        <v>EST</v>
      </c>
      <c r="G37" s="99" t="str">
        <f>VLOOKUP(C37,Startlist!B:H,7,FALSE)</f>
        <v>BMW 328</v>
      </c>
      <c r="H37" s="99" t="str">
        <f>VLOOKUP(C37,Startlist!B:H,6,FALSE)</f>
        <v>KAUR MOTORSPORT</v>
      </c>
      <c r="I37" s="239" t="str">
        <f>IF(VLOOKUP(C37,Results!B:M,12,FALSE)="","Retired",VLOOKUP(C37,Results!B:M,12,FALSE))</f>
        <v> 1:06.25,6</v>
      </c>
    </row>
    <row r="38" spans="1:9" ht="15">
      <c r="A38" s="97">
        <f t="shared" si="0"/>
        <v>31</v>
      </c>
      <c r="B38" s="231">
        <f>COUNTIF($D$1:D37,D38)+1</f>
        <v>6</v>
      </c>
      <c r="C38" s="129">
        <v>52</v>
      </c>
      <c r="D38" s="98" t="str">
        <f>VLOOKUP(C38,Startlist!B:F,2,FALSE)</f>
        <v>MV8</v>
      </c>
      <c r="E38" s="99" t="str">
        <f>CONCATENATE(VLOOKUP(C38,Startlist!B:H,3,FALSE)," / ",VLOOKUP(C38,Startlist!B:H,4,FALSE))</f>
        <v>Raido Laulik / Tōnis Viidas</v>
      </c>
      <c r="F38" s="100" t="str">
        <f>VLOOKUP(C38,Startlist!B:F,5,FALSE)</f>
        <v>EST</v>
      </c>
      <c r="G38" s="99" t="str">
        <f>VLOOKUP(C38,Startlist!B:H,7,FALSE)</f>
        <v>Nissan Sunny GTI</v>
      </c>
      <c r="H38" s="99" t="str">
        <f>VLOOKUP(C38,Startlist!B:H,6,FALSE)</f>
        <v>MILREM MOTORSPORT</v>
      </c>
      <c r="I38" s="239" t="str">
        <f>IF(VLOOKUP(C38,Results!B:M,12,FALSE)="","Retired",VLOOKUP(C38,Results!B:M,12,FALSE))</f>
        <v> 1:06.40,2</v>
      </c>
    </row>
    <row r="39" spans="1:9" ht="15">
      <c r="A39" s="97">
        <f t="shared" si="0"/>
        <v>32</v>
      </c>
      <c r="B39" s="231">
        <f>COUNTIF($D$1:D38,D39)+1</f>
        <v>6</v>
      </c>
      <c r="C39" s="129">
        <v>57</v>
      </c>
      <c r="D39" s="98" t="str">
        <f>VLOOKUP(C39,Startlist!B:F,2,FALSE)</f>
        <v>MV7</v>
      </c>
      <c r="E39" s="99" t="str">
        <f>CONCATENATE(VLOOKUP(C39,Startlist!B:H,3,FALSE)," / ",VLOOKUP(C39,Startlist!B:H,4,FALSE))</f>
        <v>Erki Auendorf / Ken Liivrand</v>
      </c>
      <c r="F39" s="100" t="str">
        <f>VLOOKUP(C39,Startlist!B:F,5,FALSE)</f>
        <v>EST</v>
      </c>
      <c r="G39" s="99" t="str">
        <f>VLOOKUP(C39,Startlist!B:H,7,FALSE)</f>
        <v>Honda Civic</v>
      </c>
      <c r="H39" s="99" t="str">
        <f>VLOOKUP(C39,Startlist!B:H,6,FALSE)</f>
        <v>A1M MOTORSPORT</v>
      </c>
      <c r="I39" s="239" t="str">
        <f>IF(VLOOKUP(C39,Results!B:M,12,FALSE)="","Retired",VLOOKUP(C39,Results!B:M,12,FALSE))</f>
        <v> 1:06.43,9</v>
      </c>
    </row>
    <row r="40" spans="1:9" ht="15">
      <c r="A40" s="97">
        <f t="shared" si="0"/>
        <v>33</v>
      </c>
      <c r="B40" s="231">
        <f>COUNTIF($D$1:D39,D40)+1</f>
        <v>9</v>
      </c>
      <c r="C40" s="129">
        <v>50</v>
      </c>
      <c r="D40" s="98" t="str">
        <f>VLOOKUP(C40,Startlist!B:F,2,FALSE)</f>
        <v>MV6</v>
      </c>
      <c r="E40" s="99" t="str">
        <f>CONCATENATE(VLOOKUP(C40,Startlist!B:H,3,FALSE)," / ",VLOOKUP(C40,Startlist!B:H,4,FALSE))</f>
        <v>Tiit Pōlluäär / Rasmus Vaher</v>
      </c>
      <c r="F40" s="100" t="str">
        <f>VLOOKUP(C40,Startlist!B:F,5,FALSE)</f>
        <v>EST</v>
      </c>
      <c r="G40" s="99" t="str">
        <f>VLOOKUP(C40,Startlist!B:H,7,FALSE)</f>
        <v>BMW M3</v>
      </c>
      <c r="H40" s="99" t="str">
        <f>VLOOKUP(C40,Startlist!B:H,6,FALSE)</f>
        <v>PIHTLA RT</v>
      </c>
      <c r="I40" s="239" t="str">
        <f>IF(VLOOKUP(C40,Results!B:M,12,FALSE)="","Retired",VLOOKUP(C40,Results!B:M,12,FALSE))</f>
        <v> 1:06.50,9</v>
      </c>
    </row>
    <row r="41" spans="1:9" ht="15">
      <c r="A41" s="97">
        <f t="shared" si="0"/>
        <v>34</v>
      </c>
      <c r="B41" s="231">
        <f>COUNTIF($D$1:D40,D41)+1</f>
        <v>7</v>
      </c>
      <c r="C41" s="129">
        <v>49</v>
      </c>
      <c r="D41" s="98" t="str">
        <f>VLOOKUP(C41,Startlist!B:F,2,FALSE)</f>
        <v>MV8</v>
      </c>
      <c r="E41" s="99" t="str">
        <f>CONCATENATE(VLOOKUP(C41,Startlist!B:H,3,FALSE)," / ",VLOOKUP(C41,Startlist!B:H,4,FALSE))</f>
        <v>Vaido Tali / Reijo Kübarsepp</v>
      </c>
      <c r="F41" s="100" t="str">
        <f>VLOOKUP(C41,Startlist!B:F,5,FALSE)</f>
        <v>EST</v>
      </c>
      <c r="G41" s="99" t="str">
        <f>VLOOKUP(C41,Startlist!B:H,7,FALSE)</f>
        <v>Lada VFTS</v>
      </c>
      <c r="H41" s="99" t="str">
        <f>VLOOKUP(C41,Startlist!B:H,6,FALSE)</f>
        <v>KAUR MOTORSPORT</v>
      </c>
      <c r="I41" s="239" t="str">
        <f>IF(VLOOKUP(C41,Results!B:M,12,FALSE)="","Retired",VLOOKUP(C41,Results!B:M,12,FALSE))</f>
        <v> 1:07.58,4</v>
      </c>
    </row>
    <row r="42" spans="1:9" ht="15">
      <c r="A42" s="97">
        <f t="shared" si="0"/>
        <v>35</v>
      </c>
      <c r="B42" s="231">
        <f>COUNTIF($D$1:D41,D42)+1</f>
        <v>1</v>
      </c>
      <c r="C42" s="129">
        <v>60</v>
      </c>
      <c r="D42" s="98" t="str">
        <f>VLOOKUP(C42,Startlist!B:F,2,FALSE)</f>
        <v>MV9</v>
      </c>
      <c r="E42" s="99" t="str">
        <f>CONCATENATE(VLOOKUP(C42,Startlist!B:H,3,FALSE)," / ",VLOOKUP(C42,Startlist!B:H,4,FALSE))</f>
        <v>Tarmo Silt / Raido Loel</v>
      </c>
      <c r="F42" s="100" t="str">
        <f>VLOOKUP(C42,Startlist!B:F,5,FALSE)</f>
        <v>EST</v>
      </c>
      <c r="G42" s="99" t="str">
        <f>VLOOKUP(C42,Startlist!B:H,7,FALSE)</f>
        <v>Gaz 51</v>
      </c>
      <c r="H42" s="99" t="str">
        <f>VLOOKUP(C42,Startlist!B:H,6,FALSE)</f>
        <v>MÄRJAMAA RALLY TEAM</v>
      </c>
      <c r="I42" s="239" t="str">
        <f>IF(VLOOKUP(C42,Results!B:M,12,FALSE)="","Retired",VLOOKUP(C42,Results!B:M,12,FALSE))</f>
        <v> 1:09.13,7</v>
      </c>
    </row>
    <row r="43" spans="1:9" ht="15">
      <c r="A43" s="97">
        <f t="shared" si="0"/>
        <v>36</v>
      </c>
      <c r="B43" s="231">
        <f>COUNTIF($D$1:D42,D43)+1</f>
        <v>6</v>
      </c>
      <c r="C43" s="129">
        <v>39</v>
      </c>
      <c r="D43" s="98" t="str">
        <f>VLOOKUP(C43,Startlist!B:F,2,FALSE)</f>
        <v>MV5</v>
      </c>
      <c r="E43" s="99" t="str">
        <f>CONCATENATE(VLOOKUP(C43,Startlist!B:H,3,FALSE)," / ",VLOOKUP(C43,Startlist!B:H,4,FALSE))</f>
        <v>Tarmo Kangur / Mikk-Sander Laubert</v>
      </c>
      <c r="F43" s="100" t="str">
        <f>VLOOKUP(C43,Startlist!B:F,5,FALSE)</f>
        <v>EST</v>
      </c>
      <c r="G43" s="99" t="str">
        <f>VLOOKUP(C43,Startlist!B:H,7,FALSE)</f>
        <v>Subaru Impreza</v>
      </c>
      <c r="H43" s="99" t="str">
        <f>VLOOKUP(C43,Startlist!B:H,6,FALSE)</f>
        <v>MS RACING</v>
      </c>
      <c r="I43" s="239" t="str">
        <f>IF(VLOOKUP(C43,Results!B:M,12,FALSE)="","Retired",VLOOKUP(C43,Results!B:M,12,FALSE))</f>
        <v> 1:10.06,3</v>
      </c>
    </row>
    <row r="44" spans="1:9" ht="15">
      <c r="A44" s="97">
        <f t="shared" si="0"/>
        <v>37</v>
      </c>
      <c r="B44" s="231">
        <f>COUNTIF($D$1:D43,D44)+1</f>
        <v>2</v>
      </c>
      <c r="C44" s="129">
        <v>61</v>
      </c>
      <c r="D44" s="98" t="str">
        <f>VLOOKUP(C44,Startlist!B:F,2,FALSE)</f>
        <v>MV9</v>
      </c>
      <c r="E44" s="99" t="str">
        <f>CONCATENATE(VLOOKUP(C44,Startlist!B:H,3,FALSE)," / ",VLOOKUP(C44,Startlist!B:H,4,FALSE))</f>
        <v>Rainer Tuberik / Allar Heina</v>
      </c>
      <c r="F44" s="100" t="str">
        <f>VLOOKUP(C44,Startlist!B:F,5,FALSE)</f>
        <v>EST</v>
      </c>
      <c r="G44" s="99" t="str">
        <f>VLOOKUP(C44,Startlist!B:H,7,FALSE)</f>
        <v>Gaz 51</v>
      </c>
      <c r="H44" s="99" t="str">
        <f>VLOOKUP(C44,Startlist!B:H,6,FALSE)</f>
        <v>JUURU TEHNIKAKLUBI</v>
      </c>
      <c r="I44" s="239" t="str">
        <f>IF(VLOOKUP(C44,Results!B:M,12,FALSE)="","Retired",VLOOKUP(C44,Results!B:M,12,FALSE))</f>
        <v> 1:10.14,6</v>
      </c>
    </row>
    <row r="45" spans="1:9" ht="15">
      <c r="A45" s="97">
        <f t="shared" si="0"/>
        <v>38</v>
      </c>
      <c r="B45" s="231">
        <f>COUNTIF($D$1:D44,D45)+1</f>
        <v>3</v>
      </c>
      <c r="C45" s="129">
        <v>62</v>
      </c>
      <c r="D45" s="98" t="str">
        <f>VLOOKUP(C45,Startlist!B:F,2,FALSE)</f>
        <v>MV9</v>
      </c>
      <c r="E45" s="99" t="str">
        <f>CONCATENATE(VLOOKUP(C45,Startlist!B:H,3,FALSE)," / ",VLOOKUP(C45,Startlist!B:H,4,FALSE))</f>
        <v>Martin Kio / Jüri Lohk</v>
      </c>
      <c r="F45" s="100" t="str">
        <f>VLOOKUP(C45,Startlist!B:F,5,FALSE)</f>
        <v>EST</v>
      </c>
      <c r="G45" s="99" t="str">
        <f>VLOOKUP(C45,Startlist!B:H,7,FALSE)</f>
        <v>Gaz 51</v>
      </c>
      <c r="H45" s="99" t="str">
        <f>VLOOKUP(C45,Startlist!B:H,6,FALSE)</f>
        <v>SK VILLU</v>
      </c>
      <c r="I45" s="239" t="str">
        <f>IF(VLOOKUP(C45,Results!B:M,12,FALSE)="","Retired",VLOOKUP(C45,Results!B:M,12,FALSE))</f>
        <v> 1:10.19,1</v>
      </c>
    </row>
    <row r="46" spans="1:9" ht="15">
      <c r="A46" s="97">
        <f t="shared" si="0"/>
        <v>39</v>
      </c>
      <c r="B46" s="231">
        <f>COUNTIF($D$1:D45,D46)+1</f>
        <v>4</v>
      </c>
      <c r="C46" s="129">
        <v>63</v>
      </c>
      <c r="D46" s="98" t="str">
        <f>VLOOKUP(C46,Startlist!B:F,2,FALSE)</f>
        <v>MV9</v>
      </c>
      <c r="E46" s="99" t="str">
        <f>CONCATENATE(VLOOKUP(C46,Startlist!B:H,3,FALSE)," / ",VLOOKUP(C46,Startlist!B:H,4,FALSE))</f>
        <v>Janno Kamp / Karmo Kamp</v>
      </c>
      <c r="F46" s="100" t="str">
        <f>VLOOKUP(C46,Startlist!B:F,5,FALSE)</f>
        <v>EST</v>
      </c>
      <c r="G46" s="99" t="str">
        <f>VLOOKUP(C46,Startlist!B:H,7,FALSE)</f>
        <v>Gaz 51</v>
      </c>
      <c r="H46" s="99" t="str">
        <f>VLOOKUP(C46,Startlist!B:H,6,FALSE)</f>
        <v>MÄRJAMAA RALLY TEAM</v>
      </c>
      <c r="I46" s="239" t="str">
        <f>IF(VLOOKUP(C46,Results!B:M,12,FALSE)="","Retired",VLOOKUP(C46,Results!B:M,12,FALSE))</f>
        <v> 1:11.34,6</v>
      </c>
    </row>
    <row r="47" spans="1:9" ht="15">
      <c r="A47" s="97">
        <f t="shared" si="0"/>
        <v>40</v>
      </c>
      <c r="B47" s="231">
        <f>COUNTIF($D$1:D46,D47)+1</f>
        <v>5</v>
      </c>
      <c r="C47" s="129">
        <v>65</v>
      </c>
      <c r="D47" s="98" t="str">
        <f>VLOOKUP(C47,Startlist!B:F,2,FALSE)</f>
        <v>MV9</v>
      </c>
      <c r="E47" s="99" t="str">
        <f>CONCATENATE(VLOOKUP(C47,Startlist!B:H,3,FALSE)," / ",VLOOKUP(C47,Startlist!B:H,4,FALSE))</f>
        <v>Janno Nuiamäe / Arvo Rego</v>
      </c>
      <c r="F47" s="100" t="str">
        <f>VLOOKUP(C47,Startlist!B:F,5,FALSE)</f>
        <v>EST</v>
      </c>
      <c r="G47" s="99" t="str">
        <f>VLOOKUP(C47,Startlist!B:H,7,FALSE)</f>
        <v>Gaz 51 WRC</v>
      </c>
      <c r="H47" s="99" t="str">
        <f>VLOOKUP(C47,Startlist!B:H,6,FALSE)</f>
        <v>GAZ RALLIKLUBI</v>
      </c>
      <c r="I47" s="239" t="str">
        <f>IF(VLOOKUP(C47,Results!B:M,12,FALSE)="","Retired",VLOOKUP(C47,Results!B:M,12,FALSE))</f>
        <v> 1:11.40,3</v>
      </c>
    </row>
    <row r="48" spans="1:9" ht="15">
      <c r="A48" s="97">
        <f t="shared" si="0"/>
        <v>41</v>
      </c>
      <c r="B48" s="231">
        <f>COUNTIF($D$1:D47,D48)+1</f>
        <v>6</v>
      </c>
      <c r="C48" s="129">
        <v>66</v>
      </c>
      <c r="D48" s="98" t="str">
        <f>VLOOKUP(C48,Startlist!B:F,2,FALSE)</f>
        <v>MV9</v>
      </c>
      <c r="E48" s="99" t="str">
        <f>CONCATENATE(VLOOKUP(C48,Startlist!B:H,3,FALSE)," / ",VLOOKUP(C48,Startlist!B:H,4,FALSE))</f>
        <v>Alo Pōder / Tarmo Heidemann</v>
      </c>
      <c r="F48" s="100" t="str">
        <f>VLOOKUP(C48,Startlist!B:F,5,FALSE)</f>
        <v>EST</v>
      </c>
      <c r="G48" s="99" t="str">
        <f>VLOOKUP(C48,Startlist!B:H,7,FALSE)</f>
        <v>Gaz 51</v>
      </c>
      <c r="H48" s="99" t="str">
        <f>VLOOKUP(C48,Startlist!B:H,6,FALSE)</f>
        <v>VÄNDRA TSK</v>
      </c>
      <c r="I48" s="239" t="str">
        <f>IF(VLOOKUP(C48,Results!B:M,12,FALSE)="","Retired",VLOOKUP(C48,Results!B:M,12,FALSE))</f>
        <v> 1:12.02,8</v>
      </c>
    </row>
    <row r="49" spans="1:9" ht="15">
      <c r="A49" s="97">
        <f t="shared" si="0"/>
        <v>42</v>
      </c>
      <c r="B49" s="231">
        <f>COUNTIF($D$1:D48,D49)+1</f>
        <v>7</v>
      </c>
      <c r="C49" s="129">
        <v>40</v>
      </c>
      <c r="D49" s="98" t="str">
        <f>VLOOKUP(C49,Startlist!B:F,2,FALSE)</f>
        <v>MV5</v>
      </c>
      <c r="E49" s="99" t="str">
        <f>CONCATENATE(VLOOKUP(C49,Startlist!B:H,3,FALSE)," / ",VLOOKUP(C49,Startlist!B:H,4,FALSE))</f>
        <v>Erliko Parisalu / Sander Pärn</v>
      </c>
      <c r="F49" s="100" t="str">
        <f>VLOOKUP(C49,Startlist!B:F,5,FALSE)</f>
        <v>EST</v>
      </c>
      <c r="G49" s="99" t="str">
        <f>VLOOKUP(C49,Startlist!B:H,7,FALSE)</f>
        <v>Mitsubishi Lancer Evo 6</v>
      </c>
      <c r="H49" s="99" t="str">
        <f>VLOOKUP(C49,Startlist!B:H,6,FALSE)</f>
        <v>KUPATAMA MOTORSPORT</v>
      </c>
      <c r="I49" s="239" t="str">
        <f>IF(VLOOKUP(C49,Results!B:M,12,FALSE)="","Retired",VLOOKUP(C49,Results!B:M,12,FALSE))</f>
        <v> 1:14.07,4</v>
      </c>
    </row>
    <row r="50" spans="1:9" ht="15">
      <c r="A50" s="97">
        <f t="shared" si="0"/>
        <v>43</v>
      </c>
      <c r="B50" s="231">
        <f>COUNTIF($D$1:D49,D50)+1</f>
        <v>7</v>
      </c>
      <c r="C50" s="129">
        <v>59</v>
      </c>
      <c r="D50" s="98" t="str">
        <f>VLOOKUP(C50,Startlist!B:F,2,FALSE)</f>
        <v>MV9</v>
      </c>
      <c r="E50" s="99" t="str">
        <f>CONCATENATE(VLOOKUP(C50,Startlist!B:H,3,FALSE)," / ",VLOOKUP(C50,Startlist!B:H,4,FALSE))</f>
        <v>Veiko Liukanen / Toivo Liukanen</v>
      </c>
      <c r="F50" s="100" t="str">
        <f>VLOOKUP(C50,Startlist!B:F,5,FALSE)</f>
        <v>EST</v>
      </c>
      <c r="G50" s="99" t="str">
        <f>VLOOKUP(C50,Startlist!B:H,7,FALSE)</f>
        <v>Gaz 51</v>
      </c>
      <c r="H50" s="99" t="str">
        <f>VLOOKUP(C50,Startlist!B:H,6,FALSE)</f>
        <v>MÄRJAMAA RALLY TEAM</v>
      </c>
      <c r="I50" s="239" t="str">
        <f>IF(VLOOKUP(C50,Results!B:M,12,FALSE)="","Retired",VLOOKUP(C50,Results!B:M,12,FALSE))</f>
        <v> 1:14.15,4</v>
      </c>
    </row>
    <row r="51" spans="1:9" ht="15">
      <c r="A51" s="97">
        <f t="shared" si="0"/>
        <v>44</v>
      </c>
      <c r="B51" s="231">
        <f>COUNTIF($D$1:D50,D51)+1</f>
        <v>8</v>
      </c>
      <c r="C51" s="129">
        <v>68</v>
      </c>
      <c r="D51" s="98" t="str">
        <f>VLOOKUP(C51,Startlist!B:F,2,FALSE)</f>
        <v>MV9</v>
      </c>
      <c r="E51" s="99" t="str">
        <f>CONCATENATE(VLOOKUP(C51,Startlist!B:H,3,FALSE)," / ",VLOOKUP(C51,Startlist!B:H,4,FALSE))</f>
        <v>Aivar Kubjas / Taneli Leivat</v>
      </c>
      <c r="F51" s="100" t="str">
        <f>VLOOKUP(C51,Startlist!B:F,5,FALSE)</f>
        <v>EST</v>
      </c>
      <c r="G51" s="99" t="str">
        <f>VLOOKUP(C51,Startlist!B:H,7,FALSE)</f>
        <v>Gaz 51</v>
      </c>
      <c r="H51" s="99" t="str">
        <f>VLOOKUP(C51,Startlist!B:H,6,FALSE)</f>
        <v>GAZ RALLIKLUBI</v>
      </c>
      <c r="I51" s="239" t="str">
        <f>IF(VLOOKUP(C51,Results!B:M,12,FALSE)="","Retired",VLOOKUP(C51,Results!B:M,12,FALSE))</f>
        <v> 1:14.39,5</v>
      </c>
    </row>
    <row r="52" spans="1:9" ht="15">
      <c r="A52" s="97">
        <f t="shared" si="0"/>
        <v>45</v>
      </c>
      <c r="B52" s="231">
        <f>COUNTIF($D$1:D51,D52)+1</f>
        <v>3</v>
      </c>
      <c r="C52" s="129">
        <v>16</v>
      </c>
      <c r="D52" s="98" t="str">
        <f>VLOOKUP(C52,Startlist!B:F,2,FALSE)</f>
        <v>MV4</v>
      </c>
      <c r="E52" s="99" t="str">
        <f>CONCATENATE(VLOOKUP(C52,Startlist!B:H,3,FALSE)," / ",VLOOKUP(C52,Startlist!B:H,4,FALSE))</f>
        <v>Jaspar Vaher / Marti Halling</v>
      </c>
      <c r="F52" s="100" t="str">
        <f>VLOOKUP(C52,Startlist!B:F,5,FALSE)</f>
        <v>EST</v>
      </c>
      <c r="G52" s="99" t="str">
        <f>VLOOKUP(C52,Startlist!B:H,7,FALSE)</f>
        <v>Ford Fiesta R2</v>
      </c>
      <c r="H52" s="99" t="str">
        <f>VLOOKUP(C52,Startlist!B:H,6,FALSE)</f>
        <v>MRF MOTORSPORT</v>
      </c>
      <c r="I52" s="239" t="str">
        <f>IF(VLOOKUP(C52,Results!B:M,12,FALSE)="","Retired",VLOOKUP(C52,Results!B:M,12,FALSE))</f>
        <v> 1:16.28,8</v>
      </c>
    </row>
    <row r="53" spans="1:9" ht="15">
      <c r="A53" s="97">
        <f t="shared" si="0"/>
        <v>46</v>
      </c>
      <c r="B53" s="231">
        <f>COUNTIF($D$1:D52,D53)+1</f>
        <v>4</v>
      </c>
      <c r="C53" s="129">
        <v>14</v>
      </c>
      <c r="D53" s="98" t="str">
        <f>VLOOKUP(C53,Startlist!B:F,2,FALSE)</f>
        <v>MV4</v>
      </c>
      <c r="E53" s="99" t="str">
        <f>CONCATENATE(VLOOKUP(C53,Startlist!B:H,3,FALSE)," / ",VLOOKUP(C53,Startlist!B:H,4,FALSE))</f>
        <v>Kati Nōuakas / Silver Jänes</v>
      </c>
      <c r="F53" s="100" t="str">
        <f>VLOOKUP(C53,Startlist!B:F,5,FALSE)</f>
        <v>EST</v>
      </c>
      <c r="G53" s="99" t="str">
        <f>VLOOKUP(C53,Startlist!B:H,7,FALSE)</f>
        <v>Ford Fiesta R2</v>
      </c>
      <c r="H53" s="99" t="str">
        <f>VLOOKUP(C53,Startlist!B:H,6,FALSE)</f>
        <v>BTR RACING</v>
      </c>
      <c r="I53" s="239" t="str">
        <f>IF(VLOOKUP(C53,Results!B:M,12,FALSE)="","Retired",VLOOKUP(C53,Results!B:M,12,FALSE))</f>
        <v> 1:22.04,5</v>
      </c>
    </row>
    <row r="54" spans="1:9" ht="15">
      <c r="A54" s="97">
        <f t="shared" si="0"/>
        <v>47</v>
      </c>
      <c r="B54" s="231">
        <f>COUNTIF($D$1:D53,D54)+1</f>
        <v>9</v>
      </c>
      <c r="C54" s="129">
        <v>64</v>
      </c>
      <c r="D54" s="98" t="str">
        <f>VLOOKUP(C54,Startlist!B:F,2,FALSE)</f>
        <v>MV9</v>
      </c>
      <c r="E54" s="99" t="str">
        <f>CONCATENATE(VLOOKUP(C54,Startlist!B:H,3,FALSE)," / ",VLOOKUP(C54,Startlist!B:H,4,FALSE))</f>
        <v>Martin Leemets / Andres Lichtfeldt</v>
      </c>
      <c r="F54" s="100" t="str">
        <f>VLOOKUP(C54,Startlist!B:F,5,FALSE)</f>
        <v>EST</v>
      </c>
      <c r="G54" s="99" t="str">
        <f>VLOOKUP(C54,Startlist!B:H,7,FALSE)</f>
        <v>Gaz 51</v>
      </c>
      <c r="H54" s="99" t="str">
        <f>VLOOKUP(C54,Startlist!B:H,6,FALSE)</f>
        <v>GAZ RALLIKLUBI</v>
      </c>
      <c r="I54" s="239" t="str">
        <f>IF(VLOOKUP(C54,Results!B:M,12,FALSE)="","Retired",VLOOKUP(C54,Results!B:M,12,FALSE))</f>
        <v> 1:38.00,9</v>
      </c>
    </row>
    <row r="55" spans="1:9" ht="15">
      <c r="A55" s="97"/>
      <c r="B55" s="231"/>
      <c r="C55" s="129">
        <v>3</v>
      </c>
      <c r="D55" s="98" t="str">
        <f>VLOOKUP(C55,Startlist!B:F,2,FALSE)</f>
        <v>MV2</v>
      </c>
      <c r="E55" s="99" t="str">
        <f>CONCATENATE(VLOOKUP(C55,Startlist!B:H,3,FALSE)," / ",VLOOKUP(C55,Startlist!B:H,4,FALSE))</f>
        <v>Priit Koik / Kristo Tamm</v>
      </c>
      <c r="F55" s="100" t="str">
        <f>VLOOKUP(C55,Startlist!B:F,5,FALSE)</f>
        <v>EST</v>
      </c>
      <c r="G55" s="99" t="str">
        <f>VLOOKUP(C55,Startlist!B:H,7,FALSE)</f>
        <v>Ford Fiesta R5 MKII</v>
      </c>
      <c r="H55" s="99" t="str">
        <f>VLOOKUP(C55,Startlist!B:H,6,FALSE)</f>
        <v>OT RACING</v>
      </c>
      <c r="I55" s="258" t="str">
        <f>IF(VLOOKUP(C55,Results!B:M,12,FALSE)="","Retired",VLOOKUP(C55,Results!B:M,12,FALSE))</f>
        <v>Retired</v>
      </c>
    </row>
    <row r="56" spans="1:9" ht="15">
      <c r="A56" s="97"/>
      <c r="B56" s="231"/>
      <c r="C56" s="129">
        <v>10</v>
      </c>
      <c r="D56" s="98" t="str">
        <f>VLOOKUP(C56,Startlist!B:F,2,FALSE)</f>
        <v>MV5</v>
      </c>
      <c r="E56" s="99" t="str">
        <f>CONCATENATE(VLOOKUP(C56,Startlist!B:H,3,FALSE)," / ",VLOOKUP(C56,Startlist!B:H,4,FALSE))</f>
        <v>Allan Popov / Aleksander Prōttsikov</v>
      </c>
      <c r="F56" s="100" t="str">
        <f>VLOOKUP(C56,Startlist!B:F,5,FALSE)</f>
        <v>EST</v>
      </c>
      <c r="G56" s="99" t="str">
        <f>VLOOKUP(C56,Startlist!B:H,7,FALSE)</f>
        <v>Mitsubishi Lancer Evo 9</v>
      </c>
      <c r="H56" s="99" t="str">
        <f>VLOOKUP(C56,Startlist!B:H,6,FALSE)</f>
        <v>A1M MOTORSPORT</v>
      </c>
      <c r="I56" s="258" t="str">
        <f>IF(VLOOKUP(C56,Results!B:M,12,FALSE)="","Retired",VLOOKUP(C56,Results!B:M,12,FALSE))</f>
        <v>Retired</v>
      </c>
    </row>
    <row r="57" spans="1:9" ht="15">
      <c r="A57" s="97"/>
      <c r="B57" s="231"/>
      <c r="C57" s="129">
        <v>9</v>
      </c>
      <c r="D57" s="98" t="str">
        <f>VLOOKUP(C57,Startlist!B:F,2,FALSE)</f>
        <v>MV5</v>
      </c>
      <c r="E57" s="99" t="str">
        <f>CONCATENATE(VLOOKUP(C57,Startlist!B:H,3,FALSE)," / ",VLOOKUP(C57,Startlist!B:H,4,FALSE))</f>
        <v>Siim Aas / Vallo Vahesaar</v>
      </c>
      <c r="F57" s="100" t="str">
        <f>VLOOKUP(C57,Startlist!B:F,5,FALSE)</f>
        <v>EST</v>
      </c>
      <c r="G57" s="99" t="str">
        <f>VLOOKUP(C57,Startlist!B:H,7,FALSE)</f>
        <v>Mitsubishi Lancer Evo 8</v>
      </c>
      <c r="H57" s="99" t="str">
        <f>VLOOKUP(C57,Startlist!B:H,6,FALSE)</f>
        <v>MURAKAS RACING TEAM</v>
      </c>
      <c r="I57" s="258" t="str">
        <f>IF(VLOOKUP(C57,Results!B:M,12,FALSE)="","Retired",VLOOKUP(C57,Results!B:M,12,FALSE))</f>
        <v>Retired</v>
      </c>
    </row>
    <row r="58" spans="1:9" ht="15">
      <c r="A58" s="97"/>
      <c r="B58" s="231"/>
      <c r="C58" s="129">
        <v>31</v>
      </c>
      <c r="D58" s="98" t="str">
        <f>VLOOKUP(C58,Startlist!B:F,2,FALSE)</f>
        <v>MV5</v>
      </c>
      <c r="E58" s="99" t="str">
        <f>CONCATENATE(VLOOKUP(C58,Startlist!B:H,3,FALSE)," / ",VLOOKUP(C58,Startlist!B:H,4,FALSE))</f>
        <v>Henri Franke / Arvo Liimann</v>
      </c>
      <c r="F58" s="100" t="str">
        <f>VLOOKUP(C58,Startlist!B:F,5,FALSE)</f>
        <v>EST</v>
      </c>
      <c r="G58" s="99" t="str">
        <f>VLOOKUP(C58,Startlist!B:H,7,FALSE)</f>
        <v>Mitsubishi Lancer Evo 6</v>
      </c>
      <c r="H58" s="99" t="str">
        <f>VLOOKUP(C58,Startlist!B:H,6,FALSE)</f>
        <v>CUEKS RACING</v>
      </c>
      <c r="I58" s="258" t="str">
        <f>IF(VLOOKUP(C58,Results!B:M,12,FALSE)="","Retired",VLOOKUP(C58,Results!B:M,12,FALSE))</f>
        <v>Retired</v>
      </c>
    </row>
    <row r="59" spans="1:9" ht="15">
      <c r="A59" s="97"/>
      <c r="B59" s="231"/>
      <c r="C59" s="129">
        <v>17</v>
      </c>
      <c r="D59" s="98" t="str">
        <f>VLOOKUP(C59,Startlist!B:F,2,FALSE)</f>
        <v>MV4</v>
      </c>
      <c r="E59" s="99" t="str">
        <f>CONCATENATE(VLOOKUP(C59,Startlist!B:H,3,FALSE)," / ",VLOOKUP(C59,Startlist!B:H,4,FALSE))</f>
        <v>Karl-Markus Sei / Tanel Kasesalu</v>
      </c>
      <c r="F59" s="100" t="str">
        <f>VLOOKUP(C59,Startlist!B:F,5,FALSE)</f>
        <v>EST</v>
      </c>
      <c r="G59" s="99" t="str">
        <f>VLOOKUP(C59,Startlist!B:H,7,FALSE)</f>
        <v>Ford Fiesta Rally4</v>
      </c>
      <c r="H59" s="99" t="str">
        <f>VLOOKUP(C59,Startlist!B:H,6,FALSE)</f>
        <v>ALM MOTORSPORT</v>
      </c>
      <c r="I59" s="258" t="str">
        <f>IF(VLOOKUP(C59,Results!B:M,12,FALSE)="","Retired",VLOOKUP(C59,Results!B:M,12,FALSE))</f>
        <v>Retired</v>
      </c>
    </row>
    <row r="60" spans="1:9" ht="15">
      <c r="A60" s="97"/>
      <c r="B60" s="231"/>
      <c r="C60" s="129">
        <v>32</v>
      </c>
      <c r="D60" s="98" t="str">
        <f>VLOOKUP(C60,Startlist!B:F,2,FALSE)</f>
        <v>MV5</v>
      </c>
      <c r="E60" s="99" t="str">
        <f>CONCATENATE(VLOOKUP(C60,Startlist!B:H,3,FALSE)," / ",VLOOKUP(C60,Startlist!B:H,4,FALSE))</f>
        <v>Rainer Paavel / Tiina Ehrbach</v>
      </c>
      <c r="F60" s="100" t="str">
        <f>VLOOKUP(C60,Startlist!B:F,5,FALSE)</f>
        <v>EST</v>
      </c>
      <c r="G60" s="99" t="str">
        <f>VLOOKUP(C60,Startlist!B:H,7,FALSE)</f>
        <v>Mitsubishi Lancer Evo 9</v>
      </c>
      <c r="H60" s="99" t="str">
        <f>VLOOKUP(C60,Startlist!B:H,6,FALSE)</f>
        <v>BTR RACING</v>
      </c>
      <c r="I60" s="258" t="str">
        <f>IF(VLOOKUP(C60,Results!B:M,12,FALSE)="","Retired",VLOOKUP(C60,Results!B:M,12,FALSE))</f>
        <v>Retired</v>
      </c>
    </row>
    <row r="61" spans="1:9" ht="15">
      <c r="A61" s="97"/>
      <c r="B61" s="231"/>
      <c r="C61" s="129">
        <v>44</v>
      </c>
      <c r="D61" s="98" t="str">
        <f>VLOOKUP(C61,Startlist!B:F,2,FALSE)</f>
        <v>MV7</v>
      </c>
      <c r="E61" s="99" t="str">
        <f>CONCATENATE(VLOOKUP(C61,Startlist!B:H,3,FALSE)," / ",VLOOKUP(C61,Startlist!B:H,4,FALSE))</f>
        <v>Urmo Luts / Lauri Luts</v>
      </c>
      <c r="F61" s="100" t="str">
        <f>VLOOKUP(C61,Startlist!B:F,5,FALSE)</f>
        <v>EST</v>
      </c>
      <c r="G61" s="99" t="str">
        <f>VLOOKUP(C61,Startlist!B:H,7,FALSE)</f>
        <v>VW Golf 2</v>
      </c>
      <c r="H61" s="99" t="str">
        <f>VLOOKUP(C61,Startlist!B:H,6,FALSE)</f>
        <v>KAUR MOTORSPORT</v>
      </c>
      <c r="I61" s="258" t="str">
        <f>IF(VLOOKUP(C61,Results!B:M,12,FALSE)="","Retired",VLOOKUP(C61,Results!B:M,12,FALSE))</f>
        <v>Retired</v>
      </c>
    </row>
    <row r="62" spans="1:9" ht="15">
      <c r="A62" s="97"/>
      <c r="B62" s="231"/>
      <c r="C62" s="129">
        <v>46</v>
      </c>
      <c r="D62" s="98" t="str">
        <f>VLOOKUP(C62,Startlist!B:F,2,FALSE)</f>
        <v>MV7</v>
      </c>
      <c r="E62" s="99" t="str">
        <f>CONCATENATE(VLOOKUP(C62,Startlist!B:H,3,FALSE)," / ",VLOOKUP(C62,Startlist!B:H,4,FALSE))</f>
        <v>Erko Sibul / Kevin Keerov</v>
      </c>
      <c r="F62" s="100" t="str">
        <f>VLOOKUP(C62,Startlist!B:F,5,FALSE)</f>
        <v>EST</v>
      </c>
      <c r="G62" s="99" t="str">
        <f>VLOOKUP(C62,Startlist!B:H,7,FALSE)</f>
        <v>Lada VFTS</v>
      </c>
      <c r="H62" s="99" t="str">
        <f>VLOOKUP(C62,Startlist!B:H,6,FALSE)</f>
        <v>A1M MOTORSPORT</v>
      </c>
      <c r="I62" s="258" t="str">
        <f>IF(VLOOKUP(C62,Results!B:M,12,FALSE)="","Retired",VLOOKUP(C62,Results!B:M,12,FALSE))</f>
        <v>Retired</v>
      </c>
    </row>
    <row r="63" spans="1:9" ht="15">
      <c r="A63" s="97"/>
      <c r="B63" s="231"/>
      <c r="C63" s="129">
        <v>51</v>
      </c>
      <c r="D63" s="98" t="str">
        <f>VLOOKUP(C63,Startlist!B:F,2,FALSE)</f>
        <v>MV8</v>
      </c>
      <c r="E63" s="99" t="str">
        <f>CONCATENATE(VLOOKUP(C63,Startlist!B:H,3,FALSE)," / ",VLOOKUP(C63,Startlist!B:H,4,FALSE))</f>
        <v>Janek Ojala / Rivo Hell</v>
      </c>
      <c r="F63" s="100" t="str">
        <f>VLOOKUP(C63,Startlist!B:F,5,FALSE)</f>
        <v>EST</v>
      </c>
      <c r="G63" s="99" t="str">
        <f>VLOOKUP(C63,Startlist!B:H,7,FALSE)</f>
        <v>Nissan Sunny</v>
      </c>
      <c r="H63" s="99" t="str">
        <f>VLOOKUP(C63,Startlist!B:H,6,FALSE)</f>
        <v>MURAKAS RACING TEAM</v>
      </c>
      <c r="I63" s="258" t="str">
        <f>IF(VLOOKUP(C63,Results!B:M,12,FALSE)="","Retired",VLOOKUP(C63,Results!B:M,12,FALSE))</f>
        <v>Retired</v>
      </c>
    </row>
    <row r="64" spans="1:9" ht="15">
      <c r="A64" s="97"/>
      <c r="B64" s="231"/>
      <c r="C64" s="129">
        <v>47</v>
      </c>
      <c r="D64" s="98" t="str">
        <f>VLOOKUP(C64,Startlist!B:F,2,FALSE)</f>
        <v>MV7</v>
      </c>
      <c r="E64" s="99" t="str">
        <f>CONCATENATE(VLOOKUP(C64,Startlist!B:H,3,FALSE)," / ",VLOOKUP(C64,Startlist!B:H,4,FALSE))</f>
        <v>Erkki Jürgenson / Tōnu Tamm</v>
      </c>
      <c r="F64" s="100" t="str">
        <f>VLOOKUP(C64,Startlist!B:F,5,FALSE)</f>
        <v>EST</v>
      </c>
      <c r="G64" s="99" t="str">
        <f>VLOOKUP(C64,Startlist!B:H,7,FALSE)</f>
        <v>BMW 318IS</v>
      </c>
      <c r="H64" s="99" t="str">
        <f>VLOOKUP(C64,Startlist!B:H,6,FALSE)</f>
        <v>MS RACING</v>
      </c>
      <c r="I64" s="258" t="str">
        <f>IF(VLOOKUP(C64,Results!B:M,12,FALSE)="","Retired",VLOOKUP(C64,Results!B:M,12,FALSE))</f>
        <v>Retired</v>
      </c>
    </row>
    <row r="65" spans="1:9" ht="15">
      <c r="A65" s="97"/>
      <c r="B65" s="231"/>
      <c r="C65" s="129">
        <v>54</v>
      </c>
      <c r="D65" s="98" t="str">
        <f>VLOOKUP(C65,Startlist!B:F,2,FALSE)</f>
        <v>MV6</v>
      </c>
      <c r="E65" s="99" t="str">
        <f>CONCATENATE(VLOOKUP(C65,Startlist!B:H,3,FALSE)," / ",VLOOKUP(C65,Startlist!B:H,4,FALSE))</f>
        <v>Toomas Klemmer / Kaili Klemmer</v>
      </c>
      <c r="F65" s="100" t="str">
        <f>VLOOKUP(C65,Startlist!B:F,5,FALSE)</f>
        <v>EST</v>
      </c>
      <c r="G65" s="99" t="str">
        <f>VLOOKUP(C65,Startlist!B:H,7,FALSE)</f>
        <v>BMW 323I</v>
      </c>
      <c r="H65" s="99" t="str">
        <f>VLOOKUP(C65,Startlist!B:H,6,FALSE)</f>
        <v>MRF MOTORSPORT</v>
      </c>
      <c r="I65" s="258" t="str">
        <f>IF(VLOOKUP(C65,Results!B:M,12,FALSE)="","Retired",VLOOKUP(C65,Results!B:M,12,FALSE))</f>
        <v>Retired</v>
      </c>
    </row>
    <row r="66" spans="1:9" ht="15">
      <c r="A66" s="97"/>
      <c r="B66" s="231"/>
      <c r="C66" s="129">
        <v>15</v>
      </c>
      <c r="D66" s="98" t="str">
        <f>VLOOKUP(C66,Startlist!B:F,2,FALSE)</f>
        <v>MV4</v>
      </c>
      <c r="E66" s="99" t="str">
        <f>CONCATENATE(VLOOKUP(C66,Startlist!B:H,3,FALSE)," / ",VLOOKUP(C66,Startlist!B:H,4,FALSE))</f>
        <v>Fabio Schwarz / Andris Malnieks</v>
      </c>
      <c r="F66" s="100" t="str">
        <f>VLOOKUP(C66,Startlist!B:F,5,FALSE)</f>
        <v>LVA</v>
      </c>
      <c r="G66" s="99" t="str">
        <f>VLOOKUP(C66,Startlist!B:H,7,FALSE)</f>
        <v>Ford Fiesta Rally4</v>
      </c>
      <c r="H66" s="99" t="str">
        <f>VLOOKUP(C66,Startlist!B:H,6,FALSE)</f>
        <v>BALTIC MOTORSPORT PROMOTION</v>
      </c>
      <c r="I66" s="258" t="str">
        <f>IF(VLOOKUP(C66,Results!B:M,12,FALSE)="","Retired",VLOOKUP(C66,Results!B:M,12,FALSE))</f>
        <v>Retired</v>
      </c>
    </row>
    <row r="67" spans="1:9" ht="15">
      <c r="A67" s="97"/>
      <c r="B67" s="231"/>
      <c r="C67" s="129">
        <v>23</v>
      </c>
      <c r="D67" s="98" t="str">
        <f>VLOOKUP(C67,Startlist!B:F,2,FALSE)</f>
        <v>MV7</v>
      </c>
      <c r="E67" s="99" t="str">
        <f>CONCATENATE(VLOOKUP(C67,Startlist!B:H,3,FALSE)," / ",VLOOKUP(C67,Startlist!B:H,4,FALSE))</f>
        <v>Mark-Egert Tiits / Aleks Lesk</v>
      </c>
      <c r="F67" s="100" t="str">
        <f>VLOOKUP(C67,Startlist!B:F,5,FALSE)</f>
        <v>EST</v>
      </c>
      <c r="G67" s="99" t="str">
        <f>VLOOKUP(C67,Startlist!B:H,7,FALSE)</f>
        <v>VW Golf 2</v>
      </c>
      <c r="H67" s="99" t="str">
        <f>VLOOKUP(C67,Startlist!B:H,6,FALSE)</f>
        <v>TIITS RACING TEAM</v>
      </c>
      <c r="I67" s="258" t="str">
        <f>IF(VLOOKUP(C67,Results!B:M,12,FALSE)="","Retired",VLOOKUP(C67,Results!B:M,12,FALSE))</f>
        <v>Retired</v>
      </c>
    </row>
    <row r="68" spans="1:9" ht="15">
      <c r="A68" s="97"/>
      <c r="B68" s="231"/>
      <c r="C68" s="129">
        <v>25</v>
      </c>
      <c r="D68" s="98" t="str">
        <f>VLOOKUP(C68,Startlist!B:F,2,FALSE)</f>
        <v>MV7</v>
      </c>
      <c r="E68" s="99" t="str">
        <f>CONCATENATE(VLOOKUP(C68,Startlist!B:H,3,FALSE)," / ",VLOOKUP(C68,Startlist!B:H,4,FALSE))</f>
        <v>Joonas Palmisto / Marko Randma</v>
      </c>
      <c r="F68" s="100" t="str">
        <f>VLOOKUP(C68,Startlist!B:F,5,FALSE)</f>
        <v>EST</v>
      </c>
      <c r="G68" s="99" t="str">
        <f>VLOOKUP(C68,Startlist!B:H,7,FALSE)</f>
        <v>VW Golf 2</v>
      </c>
      <c r="H68" s="99" t="str">
        <f>VLOOKUP(C68,Startlist!B:H,6,FALSE)</f>
        <v>TIKKRI MOTORSPORT</v>
      </c>
      <c r="I68" s="258" t="str">
        <f>IF(VLOOKUP(C68,Results!B:M,12,FALSE)="","Retired",VLOOKUP(C68,Results!B:M,12,FALSE))</f>
        <v>Retired</v>
      </c>
    </row>
    <row r="69" spans="1:9" ht="15">
      <c r="A69" s="97"/>
      <c r="B69" s="231"/>
      <c r="C69" s="129">
        <v>27</v>
      </c>
      <c r="D69" s="98" t="str">
        <f>VLOOKUP(C69,Startlist!B:F,2,FALSE)</f>
        <v>MV6</v>
      </c>
      <c r="E69" s="99" t="str">
        <f>CONCATENATE(VLOOKUP(C69,Startlist!B:H,3,FALSE)," / ",VLOOKUP(C69,Startlist!B:H,4,FALSE))</f>
        <v>Martin Absalon / Jakko Viilo</v>
      </c>
      <c r="F69" s="100" t="str">
        <f>VLOOKUP(C69,Startlist!B:F,5,FALSE)</f>
        <v>EST</v>
      </c>
      <c r="G69" s="99" t="str">
        <f>VLOOKUP(C69,Startlist!B:H,7,FALSE)</f>
        <v>BMW M3</v>
      </c>
      <c r="H69" s="99" t="str">
        <f>VLOOKUP(C69,Startlist!B:H,6,FALSE)</f>
        <v>KAUR MOTORSPORT</v>
      </c>
      <c r="I69" s="258" t="str">
        <f>IF(VLOOKUP(C69,Results!B:M,12,FALSE)="","Retired",VLOOKUP(C69,Results!B:M,12,FALSE))</f>
        <v>Retired</v>
      </c>
    </row>
    <row r="70" spans="1:9" ht="15">
      <c r="A70" s="97"/>
      <c r="B70" s="231"/>
      <c r="C70" s="129">
        <v>53</v>
      </c>
      <c r="D70" s="98" t="str">
        <f>VLOOKUP(C70,Startlist!B:F,2,FALSE)</f>
        <v>MV7</v>
      </c>
      <c r="E70" s="99" t="str">
        <f>CONCATENATE(VLOOKUP(C70,Startlist!B:H,3,FALSE)," / ",VLOOKUP(C70,Startlist!B:H,4,FALSE))</f>
        <v>Lauri Nurm / Moonika Saarestik</v>
      </c>
      <c r="F70" s="100" t="str">
        <f>VLOOKUP(C70,Startlist!B:F,5,FALSE)</f>
        <v>EST</v>
      </c>
      <c r="G70" s="99" t="str">
        <f>VLOOKUP(C70,Startlist!B:H,7,FALSE)</f>
        <v>Vaz 2101</v>
      </c>
      <c r="H70" s="99" t="str">
        <f>VLOOKUP(C70,Startlist!B:H,6,FALSE)</f>
        <v>MILREM MOTORSPORT</v>
      </c>
      <c r="I70" s="258" t="str">
        <f>IF(VLOOKUP(C70,Results!B:M,12,FALSE)="","Retired",VLOOKUP(C70,Results!B:M,12,FALSE))</f>
        <v>Retired</v>
      </c>
    </row>
    <row r="71" spans="1:9" ht="15">
      <c r="A71" s="97"/>
      <c r="B71" s="231"/>
      <c r="C71" s="129">
        <v>55</v>
      </c>
      <c r="D71" s="98" t="str">
        <f>VLOOKUP(C71,Startlist!B:F,2,FALSE)</f>
        <v>MV6</v>
      </c>
      <c r="E71" s="99" t="str">
        <f>CONCATENATE(VLOOKUP(C71,Startlist!B:H,3,FALSE)," / ",VLOOKUP(C71,Startlist!B:H,4,FALSE))</f>
        <v>Kristjan Ojaste / Tōnu Tikerpalu</v>
      </c>
      <c r="F71" s="100" t="str">
        <f>VLOOKUP(C71,Startlist!B:F,5,FALSE)</f>
        <v>EST</v>
      </c>
      <c r="G71" s="99" t="str">
        <f>VLOOKUP(C71,Startlist!B:H,7,FALSE)</f>
        <v>BMW 328I</v>
      </c>
      <c r="H71" s="99" t="str">
        <f>VLOOKUP(C71,Startlist!B:H,6,FALSE)</f>
        <v>A1M MOTORSPORT</v>
      </c>
      <c r="I71" s="258" t="str">
        <f>IF(VLOOKUP(C71,Results!B:M,12,FALSE)="","Retired",VLOOKUP(C71,Results!B:M,12,FALSE))</f>
        <v>Retired</v>
      </c>
    </row>
    <row r="72" spans="1:9" ht="15">
      <c r="A72" s="97"/>
      <c r="B72" s="231"/>
      <c r="C72" s="129">
        <v>58</v>
      </c>
      <c r="D72" s="98" t="str">
        <f>VLOOKUP(C72,Startlist!B:F,2,FALSE)</f>
        <v>MV7</v>
      </c>
      <c r="E72" s="99" t="str">
        <f>CONCATENATE(VLOOKUP(C72,Startlist!B:H,3,FALSE)," / ",VLOOKUP(C72,Startlist!B:H,4,FALSE))</f>
        <v>Risto Laeks / Maido Külmallik</v>
      </c>
      <c r="F72" s="100" t="str">
        <f>VLOOKUP(C72,Startlist!B:F,5,FALSE)</f>
        <v>EST</v>
      </c>
      <c r="G72" s="99" t="str">
        <f>VLOOKUP(C72,Startlist!B:H,7,FALSE)</f>
        <v>Lada 2107</v>
      </c>
      <c r="H72" s="99" t="str">
        <f>VLOOKUP(C72,Startlist!B:H,6,FALSE)</f>
        <v>KAUR MOTORSPORT</v>
      </c>
      <c r="I72" s="258" t="str">
        <f>IF(VLOOKUP(C72,Results!B:M,12,FALSE)="","Retired",VLOOKUP(C72,Results!B:M,12,FALSE))</f>
        <v>Retired</v>
      </c>
    </row>
    <row r="73" spans="1:9" ht="15">
      <c r="A73" s="97"/>
      <c r="B73" s="231"/>
      <c r="C73" s="129">
        <v>67</v>
      </c>
      <c r="D73" s="98" t="str">
        <f>VLOOKUP(C73,Startlist!B:F,2,FALSE)</f>
        <v>MV9</v>
      </c>
      <c r="E73" s="99" t="str">
        <f>CONCATENATE(VLOOKUP(C73,Startlist!B:H,3,FALSE)," / ",VLOOKUP(C73,Startlist!B:H,4,FALSE))</f>
        <v>Neimo Nurmet / Indrek Sepp</v>
      </c>
      <c r="F73" s="100" t="str">
        <f>VLOOKUP(C73,Startlist!B:F,5,FALSE)</f>
        <v>EST</v>
      </c>
      <c r="G73" s="99" t="str">
        <f>VLOOKUP(C73,Startlist!B:H,7,FALSE)</f>
        <v>Gaz 51A</v>
      </c>
      <c r="H73" s="99" t="str">
        <f>VLOOKUP(C73,Startlist!B:H,6,FALSE)</f>
        <v>MÄRJAMAA RALLY TEAM</v>
      </c>
      <c r="I73" s="258" t="str">
        <f>IF(VLOOKUP(C73,Results!B:M,12,FALSE)="","Retired",VLOOKUP(C73,Results!B:M,12,FALSE))</f>
        <v>Retired</v>
      </c>
    </row>
  </sheetData>
  <sheetProtection/>
  <autoFilter ref="D7:E73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8"/>
      <c r="B1" s="188"/>
      <c r="C1" s="92"/>
      <c r="D1" s="30"/>
      <c r="E1" s="30"/>
      <c r="F1" s="162"/>
      <c r="G1" s="30"/>
      <c r="H1" s="30"/>
      <c r="I1" s="43"/>
    </row>
    <row r="2" spans="1:9" ht="15" customHeight="1">
      <c r="A2" s="273" t="str">
        <f>Startlist!A1</f>
        <v>GROSSI TOIDUKAUBAD VIRU RALLI 2021</v>
      </c>
      <c r="B2" s="273"/>
      <c r="C2" s="274"/>
      <c r="D2" s="274"/>
      <c r="E2" s="274"/>
      <c r="F2" s="274"/>
      <c r="G2" s="274"/>
      <c r="H2" s="274"/>
      <c r="I2" s="274"/>
    </row>
    <row r="3" spans="1:9" ht="15">
      <c r="A3" s="267" t="str">
        <f>Startlist!$A2</f>
        <v>18.september 2021</v>
      </c>
      <c r="B3" s="267"/>
      <c r="C3" s="267"/>
      <c r="D3" s="267"/>
      <c r="E3" s="267"/>
      <c r="F3" s="267"/>
      <c r="G3" s="267"/>
      <c r="H3" s="267"/>
      <c r="I3" s="267"/>
    </row>
    <row r="4" spans="1:9" ht="15">
      <c r="A4" s="267" t="str">
        <f>Startlist!$A3</f>
        <v>Rakvere</v>
      </c>
      <c r="B4" s="267"/>
      <c r="C4" s="267"/>
      <c r="D4" s="267"/>
      <c r="E4" s="267"/>
      <c r="F4" s="267"/>
      <c r="G4" s="267"/>
      <c r="H4" s="267"/>
      <c r="I4" s="267"/>
    </row>
    <row r="5" spans="1:9" ht="15" customHeight="1">
      <c r="A5" s="188"/>
      <c r="B5" s="188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89" t="s">
        <v>258</v>
      </c>
      <c r="D6" s="120"/>
      <c r="E6" s="115"/>
      <c r="F6" s="115"/>
      <c r="G6" s="115"/>
      <c r="H6" s="115"/>
      <c r="I6" s="119"/>
      <c r="J6" s="78"/>
    </row>
    <row r="7" spans="1:10" ht="12.75">
      <c r="A7" s="236" t="s">
        <v>274</v>
      </c>
      <c r="B7" s="237" t="s">
        <v>275</v>
      </c>
      <c r="C7" s="237" t="s">
        <v>82</v>
      </c>
      <c r="D7" s="232"/>
      <c r="E7" s="233" t="s">
        <v>70</v>
      </c>
      <c r="F7" s="232"/>
      <c r="G7" s="234" t="s">
        <v>79</v>
      </c>
      <c r="H7" s="235" t="s">
        <v>78</v>
      </c>
      <c r="I7" s="238" t="s">
        <v>72</v>
      </c>
      <c r="J7" s="78"/>
    </row>
    <row r="8" spans="1:10" ht="15" customHeight="1">
      <c r="A8" s="97">
        <v>1</v>
      </c>
      <c r="B8" s="231">
        <f>COUNTIF($D$1:D7,D8)+1</f>
        <v>1</v>
      </c>
      <c r="C8" s="129">
        <v>1</v>
      </c>
      <c r="D8" s="98" t="str">
        <f>IF(VLOOKUP($C8,'Champ Classes'!$A:$D,2,FALSE)="","",VLOOKUP($C8,'Champ Classes'!$A:$D,2,FALSE))</f>
        <v>EMV1</v>
      </c>
      <c r="E8" s="99" t="str">
        <f>CONCATENATE(VLOOKUP(C8,Startlist!B:H,3,FALSE)," / ",VLOOKUP(C8,Startlist!B:H,4,FALSE))</f>
        <v>Georg Gross / Raigo Mōlder</v>
      </c>
      <c r="F8" s="100" t="str">
        <f>VLOOKUP(C8,Startlist!B:F,5,FALSE)</f>
        <v>EST</v>
      </c>
      <c r="G8" s="99" t="str">
        <f>VLOOKUP(C8,Startlist!B:H,7,FALSE)</f>
        <v>Ford Fiesta WRC</v>
      </c>
      <c r="H8" s="99" t="str">
        <f>VLOOKUP(C8,Startlist!B:H,6,FALSE)</f>
        <v>OT RACING</v>
      </c>
      <c r="I8" s="239" t="str">
        <f>IF(VLOOKUP(C8,Results!B:M,12,FALSE)="","Retired",VLOOKUP(C8,Results!B:M,12,FALSE))</f>
        <v>54.19,0</v>
      </c>
      <c r="J8" s="158"/>
    </row>
    <row r="9" spans="1:10" ht="15" customHeight="1">
      <c r="A9" s="97">
        <f>A8+1</f>
        <v>2</v>
      </c>
      <c r="B9" s="231">
        <f>COUNTIF($D$1:D8,D9)+1</f>
        <v>1</v>
      </c>
      <c r="C9" s="129">
        <v>4</v>
      </c>
      <c r="D9" s="98" t="str">
        <f>IF(VLOOKUP($C9,'Champ Classes'!$A:$D,2,FALSE)="","",VLOOKUP($C9,'Champ Classes'!$A:$D,2,FALSE))</f>
        <v>EMV2</v>
      </c>
      <c r="E9" s="99" t="str">
        <f>CONCATENATE(VLOOKUP(C9,Startlist!B:H,3,FALSE)," / ",VLOOKUP(C9,Startlist!B:H,4,FALSE))</f>
        <v>Ken Torn / Kauri Pannas</v>
      </c>
      <c r="F9" s="100" t="str">
        <f>VLOOKUP(C9,Startlist!B:F,5,FALSE)</f>
        <v>EST</v>
      </c>
      <c r="G9" s="99" t="str">
        <f>VLOOKUP(C9,Startlist!B:H,7,FALSE)</f>
        <v>Hyundai I20 NG R5</v>
      </c>
      <c r="H9" s="99" t="str">
        <f>VLOOKUP(C9,Startlist!B:H,6,FALSE)</f>
        <v>HT MOTORSPORT</v>
      </c>
      <c r="I9" s="239" t="str">
        <f>IF(VLOOKUP(C9,Results!B:M,12,FALSE)="","Retired",VLOOKUP(C9,Results!B:M,12,FALSE))</f>
        <v>54.54,6</v>
      </c>
      <c r="J9" s="158"/>
    </row>
    <row r="10" spans="1:10" ht="15" customHeight="1">
      <c r="A10" s="97">
        <f>A9+1</f>
        <v>3</v>
      </c>
      <c r="B10" s="231">
        <f>COUNTIF($D$1:D9,D10)+1</f>
        <v>2</v>
      </c>
      <c r="C10" s="129">
        <v>2</v>
      </c>
      <c r="D10" s="98" t="str">
        <f>IF(VLOOKUP($C10,'Champ Classes'!$A:$D,2,FALSE)="","",VLOOKUP($C10,'Champ Classes'!$A:$D,2,FALSE))</f>
        <v>EMV2</v>
      </c>
      <c r="E10" s="99" t="str">
        <f>CONCATENATE(VLOOKUP(C10,Startlist!B:H,3,FALSE)," / ",VLOOKUP(C10,Startlist!B:H,4,FALSE))</f>
        <v>Raul Jeets / Timo Taniel</v>
      </c>
      <c r="F10" s="100" t="str">
        <f>VLOOKUP(C10,Startlist!B:F,5,FALSE)</f>
        <v>EST</v>
      </c>
      <c r="G10" s="99" t="str">
        <f>VLOOKUP(C10,Startlist!B:H,7,FALSE)</f>
        <v>Skoda Fabia Rally2 Evo</v>
      </c>
      <c r="H10" s="99" t="str">
        <f>VLOOKUP(C10,Startlist!B:H,6,FALSE)</f>
        <v>TEHASE AUTO</v>
      </c>
      <c r="I10" s="239" t="str">
        <f>IF(VLOOKUP(C10,Results!B:M,12,FALSE)="","Retired",VLOOKUP(C10,Results!B:M,12,FALSE))</f>
        <v>55.29,8</v>
      </c>
      <c r="J10" s="158"/>
    </row>
    <row r="11" spans="1:10" ht="15" customHeight="1">
      <c r="A11" s="97">
        <f>A10+1</f>
        <v>4</v>
      </c>
      <c r="B11" s="231">
        <f>COUNTIF($D$1:D10,D11)+1</f>
        <v>1</v>
      </c>
      <c r="C11" s="129">
        <v>7</v>
      </c>
      <c r="D11" s="98" t="str">
        <f>IF(VLOOKUP($C11,'Champ Classes'!$A:$D,2,FALSE)="","",VLOOKUP($C11,'Champ Classes'!$A:$D,2,FALSE))</f>
        <v>EMV5</v>
      </c>
      <c r="E11" s="99" t="str">
        <f>CONCATENATE(VLOOKUP(C11,Startlist!B:H,3,FALSE)," / ",VLOOKUP(C11,Startlist!B:H,4,FALSE))</f>
        <v>Timmu Kōrge / Erik Vaasa</v>
      </c>
      <c r="F11" s="100" t="str">
        <f>VLOOKUP(C11,Startlist!B:F,5,FALSE)</f>
        <v>EST</v>
      </c>
      <c r="G11" s="99" t="str">
        <f>VLOOKUP(C11,Startlist!B:H,7,FALSE)</f>
        <v>Mitsubishi Lancer Evo 9</v>
      </c>
      <c r="H11" s="99" t="str">
        <f>VLOOKUP(C11,Startlist!B:H,6,FALSE)</f>
        <v>KUPATAMA MOTORSPORT</v>
      </c>
      <c r="I11" s="239" t="str">
        <f>IF(VLOOKUP(C11,Results!B:M,12,FALSE)="","Retired",VLOOKUP(C11,Results!B:M,12,FALSE))</f>
        <v>56.07,0</v>
      </c>
      <c r="J11" s="158"/>
    </row>
    <row r="12" spans="1:10" ht="15" customHeight="1">
      <c r="A12" s="97">
        <f>A11+1</f>
        <v>5</v>
      </c>
      <c r="B12" s="231">
        <f>COUNTIF($D$1:D11,D12)+1</f>
        <v>2</v>
      </c>
      <c r="C12" s="129">
        <v>8</v>
      </c>
      <c r="D12" s="98" t="str">
        <f>IF(VLOOKUP($C12,'Champ Classes'!$A:$D,2,FALSE)="","",VLOOKUP($C12,'Champ Classes'!$A:$D,2,FALSE))</f>
        <v>EMV5</v>
      </c>
      <c r="E12" s="99" t="str">
        <f>CONCATENATE(VLOOKUP(C12,Startlist!B:H,3,FALSE)," / ",VLOOKUP(C12,Startlist!B:H,4,FALSE))</f>
        <v>Ranno Bundsen / Robert Loshtshenikov</v>
      </c>
      <c r="F12" s="100" t="str">
        <f>VLOOKUP(C12,Startlist!B:F,5,FALSE)</f>
        <v>EST</v>
      </c>
      <c r="G12" s="99" t="str">
        <f>VLOOKUP(C12,Startlist!B:H,7,FALSE)</f>
        <v>Mitsubishi Lancer Evo 7</v>
      </c>
      <c r="H12" s="99" t="str">
        <f>VLOOKUP(C12,Startlist!B:H,6,FALSE)</f>
        <v>A1M MOTORSPORT</v>
      </c>
      <c r="I12" s="239" t="str">
        <f>IF(VLOOKUP(C12,Results!B:M,12,FALSE)="","Retired",VLOOKUP(C12,Results!B:M,12,FALSE))</f>
        <v>57.18,7</v>
      </c>
      <c r="J12" s="158"/>
    </row>
    <row r="13" spans="1:10" ht="15" customHeight="1">
      <c r="A13" s="97">
        <f aca="true" t="shared" si="0" ref="A13:A53">A12+1</f>
        <v>6</v>
      </c>
      <c r="B13" s="231">
        <f>COUNTIF($D$1:D12,D13)+1</f>
        <v>3</v>
      </c>
      <c r="C13" s="129">
        <v>5</v>
      </c>
      <c r="D13" s="98" t="str">
        <f>IF(VLOOKUP($C13,'Champ Classes'!$A:$D,2,FALSE)="","",VLOOKUP($C13,'Champ Classes'!$A:$D,2,FALSE))</f>
        <v>EMV2</v>
      </c>
      <c r="E13" s="99" t="str">
        <f>CONCATENATE(VLOOKUP(C13,Startlist!B:H,3,FALSE)," / ",VLOOKUP(C13,Startlist!B:H,4,FALSE))</f>
        <v>Radik Shaymiev / Maxim Tsvetkov</v>
      </c>
      <c r="F13" s="100" t="str">
        <f>VLOOKUP(C13,Startlist!B:F,5,FALSE)</f>
        <v>RUS</v>
      </c>
      <c r="G13" s="99" t="str">
        <f>VLOOKUP(C13,Startlist!B:H,7,FALSE)</f>
        <v>Hyundai NG I20 R5</v>
      </c>
      <c r="H13" s="99" t="str">
        <f>VLOOKUP(C13,Startlist!B:H,6,FALSE)</f>
        <v>TAIF MOTORSPORT</v>
      </c>
      <c r="I13" s="239" t="str">
        <f>IF(VLOOKUP(C13,Results!B:M,12,FALSE)="","Retired",VLOOKUP(C13,Results!B:M,12,FALSE))</f>
        <v>57.49,0</v>
      </c>
      <c r="J13" s="158"/>
    </row>
    <row r="14" spans="1:10" ht="15" customHeight="1">
      <c r="A14" s="97">
        <f t="shared" si="0"/>
        <v>7</v>
      </c>
      <c r="B14" s="231">
        <f>COUNTIF($D$1:D13,D14)+1</f>
        <v>3</v>
      </c>
      <c r="C14" s="129">
        <v>12</v>
      </c>
      <c r="D14" s="98" t="str">
        <f>IF(VLOOKUP($C14,'Champ Classes'!$A:$D,2,FALSE)="","",VLOOKUP($C14,'Champ Classes'!$A:$D,2,FALSE))</f>
        <v>EMV5</v>
      </c>
      <c r="E14" s="99" t="str">
        <f>CONCATENATE(VLOOKUP(C14,Startlist!B:H,3,FALSE)," / ",VLOOKUP(C14,Startlist!B:H,4,FALSE))</f>
        <v>Kristo Subi / Ants Uustalu</v>
      </c>
      <c r="F14" s="100" t="str">
        <f>VLOOKUP(C14,Startlist!B:F,5,FALSE)</f>
        <v>EST</v>
      </c>
      <c r="G14" s="99" t="str">
        <f>VLOOKUP(C14,Startlist!B:H,7,FALSE)</f>
        <v>Mitsubishi Lancer Evo 9</v>
      </c>
      <c r="H14" s="99" t="str">
        <f>VLOOKUP(C14,Startlist!B:H,6,FALSE)</f>
        <v>A1M MOTORSPORT</v>
      </c>
      <c r="I14" s="239" t="str">
        <f>IF(VLOOKUP(C14,Results!B:M,12,FALSE)="","Retired",VLOOKUP(C14,Results!B:M,12,FALSE))</f>
        <v>58.12,5</v>
      </c>
      <c r="J14" s="158"/>
    </row>
    <row r="15" spans="1:10" ht="15" customHeight="1">
      <c r="A15" s="97">
        <f t="shared" si="0"/>
        <v>8</v>
      </c>
      <c r="B15" s="231">
        <f>COUNTIF($D$1:D14,D15)+1</f>
        <v>4</v>
      </c>
      <c r="C15" s="129">
        <v>11</v>
      </c>
      <c r="D15" s="98" t="str">
        <f>IF(VLOOKUP($C15,'Champ Classes'!$A:$D,2,FALSE)="","",VLOOKUP($C15,'Champ Classes'!$A:$D,2,FALSE))</f>
        <v>EMV5</v>
      </c>
      <c r="E15" s="99" t="str">
        <f>CONCATENATE(VLOOKUP(C15,Startlist!B:H,3,FALSE)," / ",VLOOKUP(C15,Startlist!B:H,4,FALSE))</f>
        <v>Siim Liivamägi / Edvin Parisalu</v>
      </c>
      <c r="F15" s="100" t="str">
        <f>VLOOKUP(C15,Startlist!B:F,5,FALSE)</f>
        <v>EST</v>
      </c>
      <c r="G15" s="99" t="str">
        <f>VLOOKUP(C15,Startlist!B:H,7,FALSE)</f>
        <v>Mitsubishi Lancer Evo 9</v>
      </c>
      <c r="H15" s="99" t="str">
        <f>VLOOKUP(C15,Startlist!B:H,6,FALSE)</f>
        <v>KUPATAMA MOTORSPORT</v>
      </c>
      <c r="I15" s="239" t="str">
        <f>IF(VLOOKUP(C15,Results!B:M,12,FALSE)="","Retired",VLOOKUP(C15,Results!B:M,12,FALSE))</f>
        <v>58.18,9</v>
      </c>
      <c r="J15" s="158"/>
    </row>
    <row r="16" spans="1:10" ht="15" customHeight="1">
      <c r="A16" s="97">
        <f t="shared" si="0"/>
        <v>9</v>
      </c>
      <c r="B16" s="231">
        <f>COUNTIF($D$1:D15,D16)+1</f>
        <v>1</v>
      </c>
      <c r="C16" s="129">
        <v>33</v>
      </c>
      <c r="D16" s="98" t="str">
        <f>IF(VLOOKUP($C16,'Champ Classes'!$A:$D,2,FALSE)="","",VLOOKUP($C16,'Champ Classes'!$A:$D,2,FALSE))</f>
        <v>EMV6</v>
      </c>
      <c r="E16" s="99" t="str">
        <f>CONCATENATE(VLOOKUP(C16,Startlist!B:H,3,FALSE)," / ",VLOOKUP(C16,Startlist!B:H,4,FALSE))</f>
        <v>Taavi Niinemets / Esko Allika</v>
      </c>
      <c r="F16" s="100" t="str">
        <f>VLOOKUP(C16,Startlist!B:F,5,FALSE)</f>
        <v>EST</v>
      </c>
      <c r="G16" s="99" t="str">
        <f>VLOOKUP(C16,Startlist!B:H,7,FALSE)</f>
        <v>BMW M3</v>
      </c>
      <c r="H16" s="99" t="str">
        <f>VLOOKUP(C16,Startlist!B:H,6,FALSE)</f>
        <v>JUURU TEHNIKAKLUBI</v>
      </c>
      <c r="I16" s="239" t="str">
        <f>IF(VLOOKUP(C16,Results!B:M,12,FALSE)="","Retired",VLOOKUP(C16,Results!B:M,12,FALSE))</f>
        <v>59.54,7</v>
      </c>
      <c r="J16" s="158"/>
    </row>
    <row r="17" spans="1:10" ht="15" customHeight="1">
      <c r="A17" s="97">
        <f t="shared" si="0"/>
        <v>10</v>
      </c>
      <c r="B17" s="231">
        <f>COUNTIF($D$1:D16,D17)+1</f>
        <v>2</v>
      </c>
      <c r="C17" s="129">
        <v>28</v>
      </c>
      <c r="D17" s="98" t="str">
        <f>IF(VLOOKUP($C17,'Champ Classes'!$A:$D,2,FALSE)="","",VLOOKUP($C17,'Champ Classes'!$A:$D,2,FALSE))</f>
        <v>EMV6</v>
      </c>
      <c r="E17" s="99" t="str">
        <f>CONCATENATE(VLOOKUP(C17,Startlist!B:H,3,FALSE)," / ",VLOOKUP(C17,Startlist!B:H,4,FALSE))</f>
        <v>Toomas Vask / Taaniel Tigas</v>
      </c>
      <c r="F17" s="100" t="str">
        <f>VLOOKUP(C17,Startlist!B:F,5,FALSE)</f>
        <v>EST</v>
      </c>
      <c r="G17" s="99" t="str">
        <f>VLOOKUP(C17,Startlist!B:H,7,FALSE)</f>
        <v>BMW M3</v>
      </c>
      <c r="H17" s="99" t="str">
        <f>VLOOKUP(C17,Startlist!B:H,6,FALSE)</f>
        <v>MS RACING</v>
      </c>
      <c r="I17" s="239" t="str">
        <f>IF(VLOOKUP(C17,Results!B:M,12,FALSE)="","Retired",VLOOKUP(C17,Results!B:M,12,FALSE))</f>
        <v> 1:00.20,4</v>
      </c>
      <c r="J17" s="158"/>
    </row>
    <row r="18" spans="1:10" ht="15" customHeight="1">
      <c r="A18" s="97">
        <f t="shared" si="0"/>
        <v>11</v>
      </c>
      <c r="B18" s="231">
        <f>COUNTIF($D$1:D17,D18)+1</f>
        <v>1</v>
      </c>
      <c r="C18" s="129">
        <v>19</v>
      </c>
      <c r="D18" s="98" t="str">
        <f>IF(VLOOKUP($C18,'Champ Classes'!$A:$D,2,FALSE)="","",VLOOKUP($C18,'Champ Classes'!$A:$D,2,FALSE))</f>
        <v>EMV4</v>
      </c>
      <c r="E18" s="99" t="str">
        <f>CONCATENATE(VLOOKUP(C18,Startlist!B:H,3,FALSE)," / ",VLOOKUP(C18,Startlist!B:H,4,FALSE))</f>
        <v>Kaspar Kasari / Rainis Raidma</v>
      </c>
      <c r="F18" s="100" t="str">
        <f>VLOOKUP(C18,Startlist!B:F,5,FALSE)</f>
        <v>EST</v>
      </c>
      <c r="G18" s="99" t="str">
        <f>VLOOKUP(C18,Startlist!B:H,7,FALSE)</f>
        <v>Ford Fiesta Rally4</v>
      </c>
      <c r="H18" s="99" t="str">
        <f>VLOOKUP(C18,Startlist!B:H,6,FALSE)</f>
        <v>OT RACING</v>
      </c>
      <c r="I18" s="239" t="str">
        <f>IF(VLOOKUP(C18,Results!B:M,12,FALSE)="","Retired",VLOOKUP(C18,Results!B:M,12,FALSE))</f>
        <v> 1:00.54,1</v>
      </c>
      <c r="J18" s="158"/>
    </row>
    <row r="19" spans="1:10" ht="15" customHeight="1">
      <c r="A19" s="97">
        <f t="shared" si="0"/>
        <v>12</v>
      </c>
      <c r="B19" s="231">
        <f>COUNTIF($D$1:D18,D19)+1</f>
        <v>1</v>
      </c>
      <c r="C19" s="129">
        <v>21</v>
      </c>
      <c r="D19" s="98" t="str">
        <f>IF(VLOOKUP($C19,'Champ Classes'!$A:$D,2,FALSE)="","",VLOOKUP($C19,'Champ Classes'!$A:$D,2,FALSE))</f>
        <v>EMV7</v>
      </c>
      <c r="E19" s="99" t="str">
        <f>CONCATENATE(VLOOKUP(C19,Startlist!B:H,3,FALSE)," / ",VLOOKUP(C19,Startlist!B:H,4,FALSE))</f>
        <v>Keiro Orgus / Evelin Mitendorf</v>
      </c>
      <c r="F19" s="100" t="str">
        <f>VLOOKUP(C19,Startlist!B:F,5,FALSE)</f>
        <v>EST</v>
      </c>
      <c r="G19" s="99" t="str">
        <f>VLOOKUP(C19,Startlist!B:H,7,FALSE)</f>
        <v>Honda Civic Type-R</v>
      </c>
      <c r="H19" s="99" t="str">
        <f>VLOOKUP(C19,Startlist!B:H,6,FALSE)</f>
        <v>TIKKRI MOTORSPORT</v>
      </c>
      <c r="I19" s="239" t="str">
        <f>IF(VLOOKUP(C19,Results!B:M,12,FALSE)="","Retired",VLOOKUP(C19,Results!B:M,12,FALSE))</f>
        <v> 1:01.16,1</v>
      </c>
      <c r="J19" s="158"/>
    </row>
    <row r="20" spans="1:10" ht="15" customHeight="1">
      <c r="A20" s="97">
        <f t="shared" si="0"/>
        <v>13</v>
      </c>
      <c r="B20" s="231">
        <f>COUNTIF($D$1:D19,D20)+1</f>
        <v>2</v>
      </c>
      <c r="C20" s="129">
        <v>34</v>
      </c>
      <c r="D20" s="98" t="str">
        <f>IF(VLOOKUP($C20,'Champ Classes'!$A:$D,2,FALSE)="","",VLOOKUP($C20,'Champ Classes'!$A:$D,2,FALSE))</f>
        <v>EMV7</v>
      </c>
      <c r="E20" s="99" t="str">
        <f>CONCATENATE(VLOOKUP(C20,Startlist!B:H,3,FALSE)," / ",VLOOKUP(C20,Startlist!B:H,4,FALSE))</f>
        <v>David Sultanjants / Siim Oja</v>
      </c>
      <c r="F20" s="100" t="str">
        <f>VLOOKUP(C20,Startlist!B:F,5,FALSE)</f>
        <v>EST</v>
      </c>
      <c r="G20" s="99" t="str">
        <f>VLOOKUP(C20,Startlist!B:H,7,FALSE)</f>
        <v>Citroen DS3</v>
      </c>
      <c r="H20" s="99" t="str">
        <f>VLOOKUP(C20,Startlist!B:H,6,FALSE)</f>
        <v>MS RACING</v>
      </c>
      <c r="I20" s="239" t="str">
        <f>IF(VLOOKUP(C20,Results!B:M,12,FALSE)="","Retired",VLOOKUP(C20,Results!B:M,12,FALSE))</f>
        <v> 1:01.26,5</v>
      </c>
      <c r="J20" s="158"/>
    </row>
    <row r="21" spans="1:10" ht="15" customHeight="1">
      <c r="A21" s="97">
        <f t="shared" si="0"/>
        <v>14</v>
      </c>
      <c r="B21" s="231">
        <f>COUNTIF($D$1:D20,D21)+1</f>
        <v>1</v>
      </c>
      <c r="C21" s="129">
        <v>20</v>
      </c>
      <c r="D21" s="98" t="str">
        <f>IF(VLOOKUP($C21,'Champ Classes'!$A:$D,2,FALSE)="","",VLOOKUP($C21,'Champ Classes'!$A:$D,2,FALSE))</f>
        <v>EMV8</v>
      </c>
      <c r="E21" s="99" t="str">
        <f>CONCATENATE(VLOOKUP(C21,Startlist!B:H,3,FALSE)," / ",VLOOKUP(C21,Startlist!B:H,4,FALSE))</f>
        <v>Patrick Enok / Rauno Rohtmets</v>
      </c>
      <c r="F21" s="100" t="str">
        <f>VLOOKUP(C21,Startlist!B:F,5,FALSE)</f>
        <v>EST</v>
      </c>
      <c r="G21" s="99" t="str">
        <f>VLOOKUP(C21,Startlist!B:H,7,FALSE)</f>
        <v>Citroen C2 R2 MAX</v>
      </c>
      <c r="H21" s="99" t="str">
        <f>VLOOKUP(C21,Startlist!B:H,6,FALSE)</f>
        <v>CKR ESTONIA</v>
      </c>
      <c r="I21" s="239" t="str">
        <f>IF(VLOOKUP(C21,Results!B:M,12,FALSE)="","Retired",VLOOKUP(C21,Results!B:M,12,FALSE))</f>
        <v> 1:01.32,6</v>
      </c>
      <c r="J21" s="158"/>
    </row>
    <row r="22" spans="1:10" ht="15" customHeight="1">
      <c r="A22" s="97">
        <f t="shared" si="0"/>
        <v>15</v>
      </c>
      <c r="B22" s="231">
        <f>COUNTIF($D$1:D21,D22)+1</f>
        <v>2</v>
      </c>
      <c r="C22" s="129">
        <v>18</v>
      </c>
      <c r="D22" s="98" t="str">
        <f>IF(VLOOKUP($C22,'Champ Classes'!$A:$D,2,FALSE)="","",VLOOKUP($C22,'Champ Classes'!$A:$D,2,FALSE))</f>
        <v>EMV4</v>
      </c>
      <c r="E22" s="99" t="str">
        <f>CONCATENATE(VLOOKUP(C22,Startlist!B:H,3,FALSE)," / ",VLOOKUP(C22,Startlist!B:H,4,FALSE))</f>
        <v>Joosep Ralf Nōgene / Simo Koskinen</v>
      </c>
      <c r="F22" s="100" t="str">
        <f>VLOOKUP(C22,Startlist!B:F,5,FALSE)</f>
        <v>EST</v>
      </c>
      <c r="G22" s="99" t="str">
        <f>VLOOKUP(C22,Startlist!B:H,7,FALSE)</f>
        <v>Ford Fiesta Rally4</v>
      </c>
      <c r="H22" s="99" t="str">
        <f>VLOOKUP(C22,Startlist!B:H,6,FALSE)</f>
        <v>CKR ESTONIA</v>
      </c>
      <c r="I22" s="239" t="str">
        <f>IF(VLOOKUP(C22,Results!B:M,12,FALSE)="","Retired",VLOOKUP(C22,Results!B:M,12,FALSE))</f>
        <v> 1:01.45,4</v>
      </c>
      <c r="J22" s="158"/>
    </row>
    <row r="23" spans="1:10" ht="15" customHeight="1">
      <c r="A23" s="97">
        <f t="shared" si="0"/>
        <v>16</v>
      </c>
      <c r="B23" s="231">
        <f>COUNTIF($D$1:D22,D23)+1</f>
        <v>3</v>
      </c>
      <c r="C23" s="129">
        <v>29</v>
      </c>
      <c r="D23" s="98" t="str">
        <f>IF(VLOOKUP($C23,'Champ Classes'!$A:$D,2,FALSE)="","",VLOOKUP($C23,'Champ Classes'!$A:$D,2,FALSE))</f>
        <v>EMV6</v>
      </c>
      <c r="E23" s="99" t="str">
        <f>CONCATENATE(VLOOKUP(C23,Startlist!B:H,3,FALSE)," / ",VLOOKUP(C23,Startlist!B:H,4,FALSE))</f>
        <v>Raiko Aru / Veiko Kullamäe</v>
      </c>
      <c r="F23" s="100" t="str">
        <f>VLOOKUP(C23,Startlist!B:F,5,FALSE)</f>
        <v>EST</v>
      </c>
      <c r="G23" s="99" t="str">
        <f>VLOOKUP(C23,Startlist!B:H,7,FALSE)</f>
        <v>BMW 1M</v>
      </c>
      <c r="H23" s="99" t="str">
        <f>VLOOKUP(C23,Startlist!B:H,6,FALSE)</f>
        <v>MRF MOTORSPORT</v>
      </c>
      <c r="I23" s="239" t="str">
        <f>IF(VLOOKUP(C23,Results!B:M,12,FALSE)="","Retired",VLOOKUP(C23,Results!B:M,12,FALSE))</f>
        <v> 1:01.58,4</v>
      </c>
      <c r="J23" s="158"/>
    </row>
    <row r="24" spans="1:9" ht="15">
      <c r="A24" s="97">
        <f t="shared" si="0"/>
        <v>17</v>
      </c>
      <c r="B24" s="231">
        <f>COUNTIF($D$1:D23,D24)+1</f>
        <v>4</v>
      </c>
      <c r="C24" s="129">
        <v>35</v>
      </c>
      <c r="D24" s="98" t="str">
        <f>IF(VLOOKUP($C24,'Champ Classes'!$A:$D,2,FALSE)="","",VLOOKUP($C24,'Champ Classes'!$A:$D,2,FALSE))</f>
        <v>EMV6</v>
      </c>
      <c r="E24" s="99" t="str">
        <f>CONCATENATE(VLOOKUP(C24,Startlist!B:H,3,FALSE)," / ",VLOOKUP(C24,Startlist!B:H,4,FALSE))</f>
        <v>Marek Tammoja / Markus Tammoja</v>
      </c>
      <c r="F24" s="100" t="str">
        <f>VLOOKUP(C24,Startlist!B:F,5,FALSE)</f>
        <v>EST</v>
      </c>
      <c r="G24" s="99" t="str">
        <f>VLOOKUP(C24,Startlist!B:H,7,FALSE)</f>
        <v>BMW 316I</v>
      </c>
      <c r="H24" s="99" t="str">
        <f>VLOOKUP(C24,Startlist!B:H,6,FALSE)</f>
        <v>MRF MOTORSPORT</v>
      </c>
      <c r="I24" s="239" t="str">
        <f>IF(VLOOKUP(C24,Results!B:M,12,FALSE)="","Retired",VLOOKUP(C24,Results!B:M,12,FALSE))</f>
        <v> 1:02.20,0</v>
      </c>
    </row>
    <row r="25" spans="1:9" ht="15">
      <c r="A25" s="97">
        <f t="shared" si="0"/>
        <v>18</v>
      </c>
      <c r="B25" s="231">
        <f>COUNTIF($D$1:D24,D25)+1</f>
        <v>5</v>
      </c>
      <c r="C25" s="129">
        <v>30</v>
      </c>
      <c r="D25" s="98" t="str">
        <f>IF(VLOOKUP($C25,'Champ Classes'!$A:$D,2,FALSE)="","",VLOOKUP($C25,'Champ Classes'!$A:$D,2,FALSE))</f>
        <v>EMV5</v>
      </c>
      <c r="E25" s="99" t="str">
        <f>CONCATENATE(VLOOKUP(C25,Startlist!B:H,3,FALSE)," / ",VLOOKUP(C25,Startlist!B:H,4,FALSE))</f>
        <v>Allan Ilves / Erki Pints</v>
      </c>
      <c r="F25" s="100" t="str">
        <f>VLOOKUP(C25,Startlist!B:F,5,FALSE)</f>
        <v>EST</v>
      </c>
      <c r="G25" s="99" t="str">
        <f>VLOOKUP(C25,Startlist!B:H,7,FALSE)</f>
        <v>Mitsubishi Lancer</v>
      </c>
      <c r="H25" s="99" t="str">
        <f>VLOOKUP(C25,Startlist!B:H,6,FALSE)</f>
        <v>KUPATAMA MOTORSPORT</v>
      </c>
      <c r="I25" s="239" t="str">
        <f>IF(VLOOKUP(C25,Results!B:M,12,FALSE)="","Retired",VLOOKUP(C25,Results!B:M,12,FALSE))</f>
        <v> 1:03.04,8</v>
      </c>
    </row>
    <row r="26" spans="1:9" ht="15">
      <c r="A26" s="97">
        <f t="shared" si="0"/>
        <v>19</v>
      </c>
      <c r="B26" s="231">
        <f>COUNTIF($D$1:D25,D26)+1</f>
        <v>5</v>
      </c>
      <c r="C26" s="129">
        <v>43</v>
      </c>
      <c r="D26" s="98" t="str">
        <f>IF(VLOOKUP($C26,'Champ Classes'!$A:$D,2,FALSE)="","",VLOOKUP($C26,'Champ Classes'!$A:$D,2,FALSE))</f>
        <v>EMV6</v>
      </c>
      <c r="E26" s="99" t="str">
        <f>CONCATENATE(VLOOKUP(C26,Startlist!B:H,3,FALSE)," / ",VLOOKUP(C26,Startlist!B:H,4,FALSE))</f>
        <v>Tarmo Lee / Tōnu Nōmmik</v>
      </c>
      <c r="F26" s="100" t="str">
        <f>VLOOKUP(C26,Startlist!B:F,5,FALSE)</f>
        <v>EST</v>
      </c>
      <c r="G26" s="99" t="str">
        <f>VLOOKUP(C26,Startlist!B:H,7,FALSE)</f>
        <v>BMW E36</v>
      </c>
      <c r="H26" s="99" t="str">
        <f>VLOOKUP(C26,Startlist!B:H,6,FALSE)</f>
        <v>JUURU TEHNIKAKLUBI</v>
      </c>
      <c r="I26" s="239" t="str">
        <f>IF(VLOOKUP(C26,Results!B:M,12,FALSE)="","Retired",VLOOKUP(C26,Results!B:M,12,FALSE))</f>
        <v> 1:03.06,0</v>
      </c>
    </row>
    <row r="27" spans="1:9" ht="15">
      <c r="A27" s="97">
        <f t="shared" si="0"/>
        <v>20</v>
      </c>
      <c r="B27" s="231">
        <f>COUNTIF($D$1:D26,D27)+1</f>
        <v>6</v>
      </c>
      <c r="C27" s="129">
        <v>36</v>
      </c>
      <c r="D27" s="98" t="str">
        <f>IF(VLOOKUP($C27,'Champ Classes'!$A:$D,2,FALSE)="","",VLOOKUP($C27,'Champ Classes'!$A:$D,2,FALSE))</f>
        <v>EMV6</v>
      </c>
      <c r="E27" s="99" t="str">
        <f>CONCATENATE(VLOOKUP(C27,Startlist!B:H,3,FALSE)," / ",VLOOKUP(C27,Startlist!B:H,4,FALSE))</f>
        <v>Karl Jalakas / Janek Kundrats</v>
      </c>
      <c r="F27" s="100" t="str">
        <f>VLOOKUP(C27,Startlist!B:F,5,FALSE)</f>
        <v>EST</v>
      </c>
      <c r="G27" s="99" t="str">
        <f>VLOOKUP(C27,Startlist!B:H,7,FALSE)</f>
        <v>BMW 330I</v>
      </c>
      <c r="H27" s="99" t="str">
        <f>VLOOKUP(C27,Startlist!B:H,6,FALSE)</f>
        <v>PIHTLA RT</v>
      </c>
      <c r="I27" s="239" t="str">
        <f>IF(VLOOKUP(C27,Results!B:M,12,FALSE)="","Retired",VLOOKUP(C27,Results!B:M,12,FALSE))</f>
        <v> 1:03.43,3</v>
      </c>
    </row>
    <row r="28" spans="1:9" ht="15">
      <c r="A28" s="97">
        <f t="shared" si="0"/>
        <v>21</v>
      </c>
      <c r="B28" s="231">
        <f>COUNTIF($D$1:D27,D28)+1</f>
        <v>3</v>
      </c>
      <c r="C28" s="129">
        <v>22</v>
      </c>
      <c r="D28" s="98" t="str">
        <f>IF(VLOOKUP($C28,'Champ Classes'!$A:$D,2,FALSE)="","",VLOOKUP($C28,'Champ Classes'!$A:$D,2,FALSE))</f>
        <v>EMV7</v>
      </c>
      <c r="E28" s="99" t="str">
        <f>CONCATENATE(VLOOKUP(C28,Startlist!B:H,3,FALSE)," / ",VLOOKUP(C28,Startlist!B:H,4,FALSE))</f>
        <v>Robert Kikkatalo / Robin Mark</v>
      </c>
      <c r="F28" s="100" t="str">
        <f>VLOOKUP(C28,Startlist!B:F,5,FALSE)</f>
        <v>EST</v>
      </c>
      <c r="G28" s="99" t="str">
        <f>VLOOKUP(C28,Startlist!B:H,7,FALSE)</f>
        <v>Opel Astra</v>
      </c>
      <c r="H28" s="99" t="str">
        <f>VLOOKUP(C28,Startlist!B:H,6,FALSE)</f>
        <v>A1M MOTORSPORT</v>
      </c>
      <c r="I28" s="239" t="str">
        <f>IF(VLOOKUP(C28,Results!B:M,12,FALSE)="","Retired",VLOOKUP(C28,Results!B:M,12,FALSE))</f>
        <v> 1:03.52,1</v>
      </c>
    </row>
    <row r="29" spans="1:9" ht="15">
      <c r="A29" s="97">
        <f t="shared" si="0"/>
        <v>22</v>
      </c>
      <c r="B29" s="231">
        <f>COUNTIF($D$1:D28,D29)+1</f>
        <v>2</v>
      </c>
      <c r="C29" s="129">
        <v>24</v>
      </c>
      <c r="D29" s="98" t="str">
        <f>IF(VLOOKUP($C29,'Champ Classes'!$A:$D,2,FALSE)="","",VLOOKUP($C29,'Champ Classes'!$A:$D,2,FALSE))</f>
        <v>EMV8</v>
      </c>
      <c r="E29" s="99" t="str">
        <f>CONCATENATE(VLOOKUP(C29,Startlist!B:H,3,FALSE)," / ",VLOOKUP(C29,Startlist!B:H,4,FALSE))</f>
        <v>Patrick Juhe / Rauno Orupōld</v>
      </c>
      <c r="F29" s="100" t="str">
        <f>VLOOKUP(C29,Startlist!B:F,5,FALSE)</f>
        <v>EST</v>
      </c>
      <c r="G29" s="99" t="str">
        <f>VLOOKUP(C29,Startlist!B:H,7,FALSE)</f>
        <v>Honda Civic</v>
      </c>
      <c r="H29" s="99" t="str">
        <f>VLOOKUP(C29,Startlist!B:H,6,FALSE)</f>
        <v>BTR RACING</v>
      </c>
      <c r="I29" s="239" t="str">
        <f>IF(VLOOKUP(C29,Results!B:M,12,FALSE)="","Retired",VLOOKUP(C29,Results!B:M,12,FALSE))</f>
        <v> 1:03.52,3</v>
      </c>
    </row>
    <row r="30" spans="1:9" ht="15">
      <c r="A30" s="97">
        <f t="shared" si="0"/>
        <v>23</v>
      </c>
      <c r="B30" s="231">
        <f>COUNTIF($D$1:D29,D30)+1</f>
        <v>3</v>
      </c>
      <c r="C30" s="129">
        <v>41</v>
      </c>
      <c r="D30" s="98" t="str">
        <f>IF(VLOOKUP($C30,'Champ Classes'!$A:$D,2,FALSE)="","",VLOOKUP($C30,'Champ Classes'!$A:$D,2,FALSE))</f>
        <v>EMV8</v>
      </c>
      <c r="E30" s="99" t="str">
        <f>CONCATENATE(VLOOKUP(C30,Startlist!B:H,3,FALSE)," / ",VLOOKUP(C30,Startlist!B:H,4,FALSE))</f>
        <v>Madis Moor / Taavi Udevald</v>
      </c>
      <c r="F30" s="100" t="str">
        <f>VLOOKUP(C30,Startlist!B:F,5,FALSE)</f>
        <v>EST</v>
      </c>
      <c r="G30" s="99" t="str">
        <f>VLOOKUP(C30,Startlist!B:H,7,FALSE)</f>
        <v>Toyota Starlet</v>
      </c>
      <c r="H30" s="99" t="str">
        <f>VLOOKUP(C30,Startlist!B:H,6,FALSE)</f>
        <v>TIKKRI MOTORSPORT</v>
      </c>
      <c r="I30" s="239" t="str">
        <f>IF(VLOOKUP(C30,Results!B:M,12,FALSE)="","Retired",VLOOKUP(C30,Results!B:M,12,FALSE))</f>
        <v> 1:04.02,9</v>
      </c>
    </row>
    <row r="31" spans="1:9" ht="15">
      <c r="A31" s="97">
        <f t="shared" si="0"/>
        <v>24</v>
      </c>
      <c r="B31" s="231">
        <f>COUNTIF($D$1:D30,D31)+1</f>
        <v>7</v>
      </c>
      <c r="C31" s="129">
        <v>56</v>
      </c>
      <c r="D31" s="98" t="str">
        <f>IF(VLOOKUP($C31,'Champ Classes'!$A:$D,2,FALSE)="","",VLOOKUP($C31,'Champ Classes'!$A:$D,2,FALSE))</f>
        <v>EMV6</v>
      </c>
      <c r="E31" s="99" t="str">
        <f>CONCATENATE(VLOOKUP(C31,Startlist!B:H,3,FALSE)," / ",VLOOKUP(C31,Startlist!B:H,4,FALSE))</f>
        <v>Magnar Arula / Ragnar Laurits</v>
      </c>
      <c r="F31" s="100" t="str">
        <f>VLOOKUP(C31,Startlist!B:F,5,FALSE)</f>
        <v>EST</v>
      </c>
      <c r="G31" s="99" t="str">
        <f>VLOOKUP(C31,Startlist!B:H,7,FALSE)</f>
        <v>BMW Compact</v>
      </c>
      <c r="H31" s="99" t="str">
        <f>VLOOKUP(C31,Startlist!B:H,6,FALSE)</f>
        <v>KAUR MOTORSPORT</v>
      </c>
      <c r="I31" s="239" t="str">
        <f>IF(VLOOKUP(C31,Results!B:M,12,FALSE)="","Retired",VLOOKUP(C31,Results!B:M,12,FALSE))</f>
        <v> 1:04.18,4</v>
      </c>
    </row>
    <row r="32" spans="1:9" ht="15">
      <c r="A32" s="97">
        <f t="shared" si="0"/>
        <v>25</v>
      </c>
      <c r="B32" s="231">
        <f>COUNTIF($D$1:D31,D32)+1</f>
        <v>4</v>
      </c>
      <c r="C32" s="129">
        <v>37</v>
      </c>
      <c r="D32" s="98" t="str">
        <f>IF(VLOOKUP($C32,'Champ Classes'!$A:$D,2,FALSE)="","",VLOOKUP($C32,'Champ Classes'!$A:$D,2,FALSE))</f>
        <v>EMV8</v>
      </c>
      <c r="E32" s="99" t="str">
        <f>CONCATENATE(VLOOKUP(C32,Startlist!B:H,3,FALSE)," / ",VLOOKUP(C32,Startlist!B:H,4,FALSE))</f>
        <v>Kermo Laus / Alain Sivous</v>
      </c>
      <c r="F32" s="100" t="str">
        <f>VLOOKUP(C32,Startlist!B:F,5,FALSE)</f>
        <v>EST</v>
      </c>
      <c r="G32" s="99" t="str">
        <f>VLOOKUP(C32,Startlist!B:H,7,FALSE)</f>
        <v>Nissan Sunny</v>
      </c>
      <c r="H32" s="99" t="str">
        <f>VLOOKUP(C32,Startlist!B:H,6,FALSE)</f>
        <v>PIHTLA RT</v>
      </c>
      <c r="I32" s="239" t="str">
        <f>IF(VLOOKUP(C32,Results!B:M,12,FALSE)="","Retired",VLOOKUP(C32,Results!B:M,12,FALSE))</f>
        <v> 1:04.26,4</v>
      </c>
    </row>
    <row r="33" spans="1:9" ht="15">
      <c r="A33" s="97">
        <f t="shared" si="0"/>
        <v>26</v>
      </c>
      <c r="B33" s="231">
        <f>COUNTIF($D$1:D32,D33)+1</f>
        <v>4</v>
      </c>
      <c r="C33" s="129">
        <v>42</v>
      </c>
      <c r="D33" s="98" t="str">
        <f>IF(VLOOKUP($C33,'Champ Classes'!$A:$D,2,FALSE)="","",VLOOKUP($C33,'Champ Classes'!$A:$D,2,FALSE))</f>
        <v>EMV7</v>
      </c>
      <c r="E33" s="99" t="str">
        <f>CONCATENATE(VLOOKUP(C33,Startlist!B:H,3,FALSE)," / ",VLOOKUP(C33,Startlist!B:H,4,FALSE))</f>
        <v>Koit Repnau / Hannes Hannus</v>
      </c>
      <c r="F33" s="100" t="str">
        <f>VLOOKUP(C33,Startlist!B:F,5,FALSE)</f>
        <v>EST</v>
      </c>
      <c r="G33" s="99" t="str">
        <f>VLOOKUP(C33,Startlist!B:H,7,FALSE)</f>
        <v>Honda Civic Type-R</v>
      </c>
      <c r="H33" s="99" t="str">
        <f>VLOOKUP(C33,Startlist!B:H,6,FALSE)</f>
        <v>CUEKS RACING</v>
      </c>
      <c r="I33" s="239" t="str">
        <f>IF(VLOOKUP(C33,Results!B:M,12,FALSE)="","Retired",VLOOKUP(C33,Results!B:M,12,FALSE))</f>
        <v> 1:04.39,3</v>
      </c>
    </row>
    <row r="34" spans="1:9" ht="15">
      <c r="A34" s="97">
        <f t="shared" si="0"/>
        <v>27</v>
      </c>
      <c r="B34" s="231">
        <f>COUNTIF($D$1:D33,D34)+1</f>
        <v>5</v>
      </c>
      <c r="C34" s="129">
        <v>26</v>
      </c>
      <c r="D34" s="98" t="str">
        <f>IF(VLOOKUP($C34,'Champ Classes'!$A:$D,2,FALSE)="","",VLOOKUP($C34,'Champ Classes'!$A:$D,2,FALSE))</f>
        <v>EMV8</v>
      </c>
      <c r="E34" s="99" t="str">
        <f>CONCATENATE(VLOOKUP(C34,Startlist!B:H,3,FALSE)," / ",VLOOKUP(C34,Startlist!B:H,4,FALSE))</f>
        <v>Kristofer Märtson / Risto Märtson</v>
      </c>
      <c r="F34" s="100" t="str">
        <f>VLOOKUP(C34,Startlist!B:F,5,FALSE)</f>
        <v>EST</v>
      </c>
      <c r="G34" s="99" t="str">
        <f>VLOOKUP(C34,Startlist!B:H,7,FALSE)</f>
        <v>Honda Civic</v>
      </c>
      <c r="H34" s="99" t="str">
        <f>VLOOKUP(C34,Startlist!B:H,6,FALSE)</f>
        <v>TIKKRI MOTORSPORT</v>
      </c>
      <c r="I34" s="239" t="str">
        <f>IF(VLOOKUP(C34,Results!B:M,12,FALSE)="","Retired",VLOOKUP(C34,Results!B:M,12,FALSE))</f>
        <v> 1:05.18,8</v>
      </c>
    </row>
    <row r="35" spans="1:9" ht="15">
      <c r="A35" s="97">
        <f t="shared" si="0"/>
        <v>28</v>
      </c>
      <c r="B35" s="231">
        <f>COUNTIF($D$1:D34,D35)+1</f>
        <v>5</v>
      </c>
      <c r="C35" s="129">
        <v>69</v>
      </c>
      <c r="D35" s="98" t="str">
        <f>IF(VLOOKUP($C35,'Champ Classes'!$A:$D,2,FALSE)="","",VLOOKUP($C35,'Champ Classes'!$A:$D,2,FALSE))</f>
        <v>EMV7</v>
      </c>
      <c r="E35" s="99" t="str">
        <f>CONCATENATE(VLOOKUP(C35,Startlist!B:H,3,FALSE)," / ",VLOOKUP(C35,Startlist!B:H,4,FALSE))</f>
        <v>Pranko Kōrgesaar / Priit Kōrgesaar</v>
      </c>
      <c r="F35" s="100" t="str">
        <f>VLOOKUP(C35,Startlist!B:F,5,FALSE)</f>
        <v>EST</v>
      </c>
      <c r="G35" s="99" t="str">
        <f>VLOOKUP(C35,Startlist!B:H,7,FALSE)</f>
        <v>BMW E36 Compact</v>
      </c>
      <c r="H35" s="99" t="str">
        <f>VLOOKUP(C35,Startlist!B:H,6,FALSE)</f>
        <v>BTR RACING</v>
      </c>
      <c r="I35" s="239" t="str">
        <f>IF(VLOOKUP(C35,Results!B:M,12,FALSE)="","Retired",VLOOKUP(C35,Results!B:M,12,FALSE))</f>
        <v> 1:05.56,8</v>
      </c>
    </row>
    <row r="36" spans="1:9" ht="15">
      <c r="A36" s="97">
        <f t="shared" si="0"/>
        <v>29</v>
      </c>
      <c r="B36" s="231">
        <f>COUNTIF($D$1:D35,D36)+1</f>
        <v>8</v>
      </c>
      <c r="C36" s="129">
        <v>45</v>
      </c>
      <c r="D36" s="98" t="str">
        <f>IF(VLOOKUP($C36,'Champ Classes'!$A:$D,2,FALSE)="","",VLOOKUP($C36,'Champ Classes'!$A:$D,2,FALSE))</f>
        <v>EMV6</v>
      </c>
      <c r="E36" s="99" t="str">
        <f>CONCATENATE(VLOOKUP(C36,Startlist!B:H,3,FALSE)," / ",VLOOKUP(C36,Startlist!B:H,4,FALSE))</f>
        <v>Frederik Annus / Mihkel Reinkubjas</v>
      </c>
      <c r="F36" s="100" t="str">
        <f>VLOOKUP(C36,Startlist!B:F,5,FALSE)</f>
        <v>EST</v>
      </c>
      <c r="G36" s="99" t="str">
        <f>VLOOKUP(C36,Startlist!B:H,7,FALSE)</f>
        <v>BMW 328</v>
      </c>
      <c r="H36" s="99" t="str">
        <f>VLOOKUP(C36,Startlist!B:H,6,FALSE)</f>
        <v>KAUR MOTORSPORT</v>
      </c>
      <c r="I36" s="239" t="str">
        <f>IF(VLOOKUP(C36,Results!B:M,12,FALSE)="","Retired",VLOOKUP(C36,Results!B:M,12,FALSE))</f>
        <v> 1:06.25,6</v>
      </c>
    </row>
    <row r="37" spans="1:9" ht="15">
      <c r="A37" s="97">
        <f t="shared" si="0"/>
        <v>30</v>
      </c>
      <c r="B37" s="231">
        <f>COUNTIF($D$1:D36,D37)+1</f>
        <v>6</v>
      </c>
      <c r="C37" s="129">
        <v>52</v>
      </c>
      <c r="D37" s="98" t="str">
        <f>IF(VLOOKUP($C37,'Champ Classes'!$A:$D,2,FALSE)="","",VLOOKUP($C37,'Champ Classes'!$A:$D,2,FALSE))</f>
        <v>EMV8</v>
      </c>
      <c r="E37" s="99" t="str">
        <f>CONCATENATE(VLOOKUP(C37,Startlist!B:H,3,FALSE)," / ",VLOOKUP(C37,Startlist!B:H,4,FALSE))</f>
        <v>Raido Laulik / Tōnis Viidas</v>
      </c>
      <c r="F37" s="100" t="str">
        <f>VLOOKUP(C37,Startlist!B:F,5,FALSE)</f>
        <v>EST</v>
      </c>
      <c r="G37" s="99" t="str">
        <f>VLOOKUP(C37,Startlist!B:H,7,FALSE)</f>
        <v>Nissan Sunny GTI</v>
      </c>
      <c r="H37" s="99" t="str">
        <f>VLOOKUP(C37,Startlist!B:H,6,FALSE)</f>
        <v>MILREM MOTORSPORT</v>
      </c>
      <c r="I37" s="239" t="str">
        <f>IF(VLOOKUP(C37,Results!B:M,12,FALSE)="","Retired",VLOOKUP(C37,Results!B:M,12,FALSE))</f>
        <v> 1:06.40,2</v>
      </c>
    </row>
    <row r="38" spans="1:9" ht="15">
      <c r="A38" s="97">
        <f t="shared" si="0"/>
        <v>31</v>
      </c>
      <c r="B38" s="231">
        <f>COUNTIF($D$1:D37,D38)+1</f>
        <v>6</v>
      </c>
      <c r="C38" s="129">
        <v>57</v>
      </c>
      <c r="D38" s="98" t="str">
        <f>IF(VLOOKUP($C38,'Champ Classes'!$A:$D,2,FALSE)="","",VLOOKUP($C38,'Champ Classes'!$A:$D,2,FALSE))</f>
        <v>EMV7</v>
      </c>
      <c r="E38" s="99" t="str">
        <f>CONCATENATE(VLOOKUP(C38,Startlist!B:H,3,FALSE)," / ",VLOOKUP(C38,Startlist!B:H,4,FALSE))</f>
        <v>Erki Auendorf / Ken Liivrand</v>
      </c>
      <c r="F38" s="100" t="str">
        <f>VLOOKUP(C38,Startlist!B:F,5,FALSE)</f>
        <v>EST</v>
      </c>
      <c r="G38" s="99" t="str">
        <f>VLOOKUP(C38,Startlist!B:H,7,FALSE)</f>
        <v>Honda Civic</v>
      </c>
      <c r="H38" s="99" t="str">
        <f>VLOOKUP(C38,Startlist!B:H,6,FALSE)</f>
        <v>A1M MOTORSPORT</v>
      </c>
      <c r="I38" s="239" t="str">
        <f>IF(VLOOKUP(C38,Results!B:M,12,FALSE)="","Retired",VLOOKUP(C38,Results!B:M,12,FALSE))</f>
        <v> 1:06.43,9</v>
      </c>
    </row>
    <row r="39" spans="1:9" ht="15">
      <c r="A39" s="97">
        <f t="shared" si="0"/>
        <v>32</v>
      </c>
      <c r="B39" s="231">
        <f>COUNTIF($D$1:D38,D39)+1</f>
        <v>9</v>
      </c>
      <c r="C39" s="129">
        <v>50</v>
      </c>
      <c r="D39" s="98" t="str">
        <f>IF(VLOOKUP($C39,'Champ Classes'!$A:$D,2,FALSE)="","",VLOOKUP($C39,'Champ Classes'!$A:$D,2,FALSE))</f>
        <v>EMV6</v>
      </c>
      <c r="E39" s="99" t="str">
        <f>CONCATENATE(VLOOKUP(C39,Startlist!B:H,3,FALSE)," / ",VLOOKUP(C39,Startlist!B:H,4,FALSE))</f>
        <v>Tiit Pōlluäär / Rasmus Vaher</v>
      </c>
      <c r="F39" s="100" t="str">
        <f>VLOOKUP(C39,Startlist!B:F,5,FALSE)</f>
        <v>EST</v>
      </c>
      <c r="G39" s="99" t="str">
        <f>VLOOKUP(C39,Startlist!B:H,7,FALSE)</f>
        <v>BMW M3</v>
      </c>
      <c r="H39" s="99" t="str">
        <f>VLOOKUP(C39,Startlist!B:H,6,FALSE)</f>
        <v>PIHTLA RT</v>
      </c>
      <c r="I39" s="239" t="str">
        <f>IF(VLOOKUP(C39,Results!B:M,12,FALSE)="","Retired",VLOOKUP(C39,Results!B:M,12,FALSE))</f>
        <v> 1:06.50,9</v>
      </c>
    </row>
    <row r="40" spans="1:9" ht="15">
      <c r="A40" s="97">
        <f t="shared" si="0"/>
        <v>33</v>
      </c>
      <c r="B40" s="231">
        <f>COUNTIF($D$1:D39,D40)+1</f>
        <v>7</v>
      </c>
      <c r="C40" s="129">
        <v>49</v>
      </c>
      <c r="D40" s="98" t="str">
        <f>IF(VLOOKUP($C40,'Champ Classes'!$A:$D,2,FALSE)="","",VLOOKUP($C40,'Champ Classes'!$A:$D,2,FALSE))</f>
        <v>EMV8</v>
      </c>
      <c r="E40" s="99" t="str">
        <f>CONCATENATE(VLOOKUP(C40,Startlist!B:H,3,FALSE)," / ",VLOOKUP(C40,Startlist!B:H,4,FALSE))</f>
        <v>Vaido Tali / Reijo Kübarsepp</v>
      </c>
      <c r="F40" s="100" t="str">
        <f>VLOOKUP(C40,Startlist!B:F,5,FALSE)</f>
        <v>EST</v>
      </c>
      <c r="G40" s="99" t="str">
        <f>VLOOKUP(C40,Startlist!B:H,7,FALSE)</f>
        <v>Lada VFTS</v>
      </c>
      <c r="H40" s="99" t="str">
        <f>VLOOKUP(C40,Startlist!B:H,6,FALSE)</f>
        <v>KAUR MOTORSPORT</v>
      </c>
      <c r="I40" s="239" t="str">
        <f>IF(VLOOKUP(C40,Results!B:M,12,FALSE)="","Retired",VLOOKUP(C40,Results!B:M,12,FALSE))</f>
        <v> 1:07.58,4</v>
      </c>
    </row>
    <row r="41" spans="1:9" ht="15">
      <c r="A41" s="97">
        <f t="shared" si="0"/>
        <v>34</v>
      </c>
      <c r="B41" s="231">
        <f>COUNTIF($D$1:D40,D41)+1</f>
        <v>1</v>
      </c>
      <c r="C41" s="129">
        <v>60</v>
      </c>
      <c r="D41" s="98" t="str">
        <f>IF(VLOOKUP($C41,'Champ Classes'!$A:$D,2,FALSE)="","",VLOOKUP($C41,'Champ Classes'!$A:$D,2,FALSE))</f>
        <v>EMV9</v>
      </c>
      <c r="E41" s="99" t="str">
        <f>CONCATENATE(VLOOKUP(C41,Startlist!B:H,3,FALSE)," / ",VLOOKUP(C41,Startlist!B:H,4,FALSE))</f>
        <v>Tarmo Silt / Raido Loel</v>
      </c>
      <c r="F41" s="100" t="str">
        <f>VLOOKUP(C41,Startlist!B:F,5,FALSE)</f>
        <v>EST</v>
      </c>
      <c r="G41" s="99" t="str">
        <f>VLOOKUP(C41,Startlist!B:H,7,FALSE)</f>
        <v>Gaz 51</v>
      </c>
      <c r="H41" s="99" t="str">
        <f>VLOOKUP(C41,Startlist!B:H,6,FALSE)</f>
        <v>MÄRJAMAA RALLY TEAM</v>
      </c>
      <c r="I41" s="239" t="str">
        <f>IF(VLOOKUP(C41,Results!B:M,12,FALSE)="","Retired",VLOOKUP(C41,Results!B:M,12,FALSE))</f>
        <v> 1:09.13,7</v>
      </c>
    </row>
    <row r="42" spans="1:9" ht="15">
      <c r="A42" s="97">
        <f t="shared" si="0"/>
        <v>35</v>
      </c>
      <c r="B42" s="231">
        <f>COUNTIF($D$1:D41,D42)+1</f>
        <v>6</v>
      </c>
      <c r="C42" s="129">
        <v>39</v>
      </c>
      <c r="D42" s="98" t="str">
        <f>IF(VLOOKUP($C42,'Champ Classes'!$A:$D,2,FALSE)="","",VLOOKUP($C42,'Champ Classes'!$A:$D,2,FALSE))</f>
        <v>EMV5</v>
      </c>
      <c r="E42" s="99" t="str">
        <f>CONCATENATE(VLOOKUP(C42,Startlist!B:H,3,FALSE)," / ",VLOOKUP(C42,Startlist!B:H,4,FALSE))</f>
        <v>Tarmo Kangur / Mikk-Sander Laubert</v>
      </c>
      <c r="F42" s="100" t="str">
        <f>VLOOKUP(C42,Startlist!B:F,5,FALSE)</f>
        <v>EST</v>
      </c>
      <c r="G42" s="99" t="str">
        <f>VLOOKUP(C42,Startlist!B:H,7,FALSE)</f>
        <v>Subaru Impreza</v>
      </c>
      <c r="H42" s="99" t="str">
        <f>VLOOKUP(C42,Startlist!B:H,6,FALSE)</f>
        <v>MS RACING</v>
      </c>
      <c r="I42" s="239" t="str">
        <f>IF(VLOOKUP(C42,Results!B:M,12,FALSE)="","Retired",VLOOKUP(C42,Results!B:M,12,FALSE))</f>
        <v> 1:10.06,3</v>
      </c>
    </row>
    <row r="43" spans="1:9" ht="15">
      <c r="A43" s="97">
        <f t="shared" si="0"/>
        <v>36</v>
      </c>
      <c r="B43" s="231">
        <f>COUNTIF($D$1:D42,D43)+1</f>
        <v>2</v>
      </c>
      <c r="C43" s="129">
        <v>61</v>
      </c>
      <c r="D43" s="98" t="str">
        <f>IF(VLOOKUP($C43,'Champ Classes'!$A:$D,2,FALSE)="","",VLOOKUP($C43,'Champ Classes'!$A:$D,2,FALSE))</f>
        <v>EMV9</v>
      </c>
      <c r="E43" s="99" t="str">
        <f>CONCATENATE(VLOOKUP(C43,Startlist!B:H,3,FALSE)," / ",VLOOKUP(C43,Startlist!B:H,4,FALSE))</f>
        <v>Rainer Tuberik / Allar Heina</v>
      </c>
      <c r="F43" s="100" t="str">
        <f>VLOOKUP(C43,Startlist!B:F,5,FALSE)</f>
        <v>EST</v>
      </c>
      <c r="G43" s="99" t="str">
        <f>VLOOKUP(C43,Startlist!B:H,7,FALSE)</f>
        <v>Gaz 51</v>
      </c>
      <c r="H43" s="99" t="str">
        <f>VLOOKUP(C43,Startlist!B:H,6,FALSE)</f>
        <v>JUURU TEHNIKAKLUBI</v>
      </c>
      <c r="I43" s="239" t="str">
        <f>IF(VLOOKUP(C43,Results!B:M,12,FALSE)="","Retired",VLOOKUP(C43,Results!B:M,12,FALSE))</f>
        <v> 1:10.14,6</v>
      </c>
    </row>
    <row r="44" spans="1:9" ht="15">
      <c r="A44" s="97">
        <f t="shared" si="0"/>
        <v>37</v>
      </c>
      <c r="B44" s="231">
        <f>COUNTIF($D$1:D43,D44)+1</f>
        <v>3</v>
      </c>
      <c r="C44" s="129">
        <v>62</v>
      </c>
      <c r="D44" s="98" t="str">
        <f>IF(VLOOKUP($C44,'Champ Classes'!$A:$D,2,FALSE)="","",VLOOKUP($C44,'Champ Classes'!$A:$D,2,FALSE))</f>
        <v>EMV9</v>
      </c>
      <c r="E44" s="99" t="str">
        <f>CONCATENATE(VLOOKUP(C44,Startlist!B:H,3,FALSE)," / ",VLOOKUP(C44,Startlist!B:H,4,FALSE))</f>
        <v>Martin Kio / Jüri Lohk</v>
      </c>
      <c r="F44" s="100" t="str">
        <f>VLOOKUP(C44,Startlist!B:F,5,FALSE)</f>
        <v>EST</v>
      </c>
      <c r="G44" s="99" t="str">
        <f>VLOOKUP(C44,Startlist!B:H,7,FALSE)</f>
        <v>Gaz 51</v>
      </c>
      <c r="H44" s="99" t="str">
        <f>VLOOKUP(C44,Startlist!B:H,6,FALSE)</f>
        <v>SK VILLU</v>
      </c>
      <c r="I44" s="239" t="str">
        <f>IF(VLOOKUP(C44,Results!B:M,12,FALSE)="","Retired",VLOOKUP(C44,Results!B:M,12,FALSE))</f>
        <v> 1:10.19,1</v>
      </c>
    </row>
    <row r="45" spans="1:9" ht="15">
      <c r="A45" s="97">
        <f t="shared" si="0"/>
        <v>38</v>
      </c>
      <c r="B45" s="231">
        <f>COUNTIF($D$1:D44,D45)+1</f>
        <v>4</v>
      </c>
      <c r="C45" s="129">
        <v>63</v>
      </c>
      <c r="D45" s="98" t="str">
        <f>IF(VLOOKUP($C45,'Champ Classes'!$A:$D,2,FALSE)="","",VLOOKUP($C45,'Champ Classes'!$A:$D,2,FALSE))</f>
        <v>EMV9</v>
      </c>
      <c r="E45" s="99" t="str">
        <f>CONCATENATE(VLOOKUP(C45,Startlist!B:H,3,FALSE)," / ",VLOOKUP(C45,Startlist!B:H,4,FALSE))</f>
        <v>Janno Kamp / Karmo Kamp</v>
      </c>
      <c r="F45" s="100" t="str">
        <f>VLOOKUP(C45,Startlist!B:F,5,FALSE)</f>
        <v>EST</v>
      </c>
      <c r="G45" s="99" t="str">
        <f>VLOOKUP(C45,Startlist!B:H,7,FALSE)</f>
        <v>Gaz 51</v>
      </c>
      <c r="H45" s="99" t="str">
        <f>VLOOKUP(C45,Startlist!B:H,6,FALSE)</f>
        <v>MÄRJAMAA RALLY TEAM</v>
      </c>
      <c r="I45" s="239" t="str">
        <f>IF(VLOOKUP(C45,Results!B:M,12,FALSE)="","Retired",VLOOKUP(C45,Results!B:M,12,FALSE))</f>
        <v> 1:11.34,6</v>
      </c>
    </row>
    <row r="46" spans="1:9" ht="15">
      <c r="A46" s="97">
        <f t="shared" si="0"/>
        <v>39</v>
      </c>
      <c r="B46" s="231">
        <f>COUNTIF($D$1:D45,D46)+1</f>
        <v>5</v>
      </c>
      <c r="C46" s="129">
        <v>65</v>
      </c>
      <c r="D46" s="98" t="str">
        <f>IF(VLOOKUP($C46,'Champ Classes'!$A:$D,2,FALSE)="","",VLOOKUP($C46,'Champ Classes'!$A:$D,2,FALSE))</f>
        <v>EMV9</v>
      </c>
      <c r="E46" s="99" t="str">
        <f>CONCATENATE(VLOOKUP(C46,Startlist!B:H,3,FALSE)," / ",VLOOKUP(C46,Startlist!B:H,4,FALSE))</f>
        <v>Janno Nuiamäe / Arvo Rego</v>
      </c>
      <c r="F46" s="100" t="str">
        <f>VLOOKUP(C46,Startlist!B:F,5,FALSE)</f>
        <v>EST</v>
      </c>
      <c r="G46" s="99" t="str">
        <f>VLOOKUP(C46,Startlist!B:H,7,FALSE)</f>
        <v>Gaz 51 WRC</v>
      </c>
      <c r="H46" s="99" t="str">
        <f>VLOOKUP(C46,Startlist!B:H,6,FALSE)</f>
        <v>GAZ RALLIKLUBI</v>
      </c>
      <c r="I46" s="239" t="str">
        <f>IF(VLOOKUP(C46,Results!B:M,12,FALSE)="","Retired",VLOOKUP(C46,Results!B:M,12,FALSE))</f>
        <v> 1:11.40,3</v>
      </c>
    </row>
    <row r="47" spans="1:9" ht="15">
      <c r="A47" s="97">
        <f t="shared" si="0"/>
        <v>40</v>
      </c>
      <c r="B47" s="231">
        <f>COUNTIF($D$1:D46,D47)+1</f>
        <v>6</v>
      </c>
      <c r="C47" s="129">
        <v>66</v>
      </c>
      <c r="D47" s="98" t="str">
        <f>IF(VLOOKUP($C47,'Champ Classes'!$A:$D,2,FALSE)="","",VLOOKUP($C47,'Champ Classes'!$A:$D,2,FALSE))</f>
        <v>EMV9</v>
      </c>
      <c r="E47" s="99" t="str">
        <f>CONCATENATE(VLOOKUP(C47,Startlist!B:H,3,FALSE)," / ",VLOOKUP(C47,Startlist!B:H,4,FALSE))</f>
        <v>Alo Pōder / Tarmo Heidemann</v>
      </c>
      <c r="F47" s="100" t="str">
        <f>VLOOKUP(C47,Startlist!B:F,5,FALSE)</f>
        <v>EST</v>
      </c>
      <c r="G47" s="99" t="str">
        <f>VLOOKUP(C47,Startlist!B:H,7,FALSE)</f>
        <v>Gaz 51</v>
      </c>
      <c r="H47" s="99" t="str">
        <f>VLOOKUP(C47,Startlist!B:H,6,FALSE)</f>
        <v>VÄNDRA TSK</v>
      </c>
      <c r="I47" s="239" t="str">
        <f>IF(VLOOKUP(C47,Results!B:M,12,FALSE)="","Retired",VLOOKUP(C47,Results!B:M,12,FALSE))</f>
        <v> 1:12.02,8</v>
      </c>
    </row>
    <row r="48" spans="1:9" ht="15">
      <c r="A48" s="97">
        <f t="shared" si="0"/>
        <v>41</v>
      </c>
      <c r="B48" s="231">
        <f>COUNTIF($D$1:D47,D48)+1</f>
        <v>7</v>
      </c>
      <c r="C48" s="129">
        <v>40</v>
      </c>
      <c r="D48" s="98" t="str">
        <f>IF(VLOOKUP($C48,'Champ Classes'!$A:$D,2,FALSE)="","",VLOOKUP($C48,'Champ Classes'!$A:$D,2,FALSE))</f>
        <v>EMV5</v>
      </c>
      <c r="E48" s="99" t="str">
        <f>CONCATENATE(VLOOKUP(C48,Startlist!B:H,3,FALSE)," / ",VLOOKUP(C48,Startlist!B:H,4,FALSE))</f>
        <v>Erliko Parisalu / Sander Pärn</v>
      </c>
      <c r="F48" s="100" t="str">
        <f>VLOOKUP(C48,Startlist!B:F,5,FALSE)</f>
        <v>EST</v>
      </c>
      <c r="G48" s="99" t="str">
        <f>VLOOKUP(C48,Startlist!B:H,7,FALSE)</f>
        <v>Mitsubishi Lancer Evo 6</v>
      </c>
      <c r="H48" s="99" t="str">
        <f>VLOOKUP(C48,Startlist!B:H,6,FALSE)</f>
        <v>KUPATAMA MOTORSPORT</v>
      </c>
      <c r="I48" s="239" t="str">
        <f>IF(VLOOKUP(C48,Results!B:M,12,FALSE)="","Retired",VLOOKUP(C48,Results!B:M,12,FALSE))</f>
        <v> 1:14.07,4</v>
      </c>
    </row>
    <row r="49" spans="1:9" ht="15">
      <c r="A49" s="97">
        <f t="shared" si="0"/>
        <v>42</v>
      </c>
      <c r="B49" s="231">
        <f>COUNTIF($D$1:D48,D49)+1</f>
        <v>7</v>
      </c>
      <c r="C49" s="129">
        <v>59</v>
      </c>
      <c r="D49" s="98" t="str">
        <f>IF(VLOOKUP($C49,'Champ Classes'!$A:$D,2,FALSE)="","",VLOOKUP($C49,'Champ Classes'!$A:$D,2,FALSE))</f>
        <v>EMV9</v>
      </c>
      <c r="E49" s="99" t="str">
        <f>CONCATENATE(VLOOKUP(C49,Startlist!B:H,3,FALSE)," / ",VLOOKUP(C49,Startlist!B:H,4,FALSE))</f>
        <v>Veiko Liukanen / Toivo Liukanen</v>
      </c>
      <c r="F49" s="100" t="str">
        <f>VLOOKUP(C49,Startlist!B:F,5,FALSE)</f>
        <v>EST</v>
      </c>
      <c r="G49" s="99" t="str">
        <f>VLOOKUP(C49,Startlist!B:H,7,FALSE)</f>
        <v>Gaz 51</v>
      </c>
      <c r="H49" s="99" t="str">
        <f>VLOOKUP(C49,Startlist!B:H,6,FALSE)</f>
        <v>MÄRJAMAA RALLY TEAM</v>
      </c>
      <c r="I49" s="239" t="str">
        <f>IF(VLOOKUP(C49,Results!B:M,12,FALSE)="","Retired",VLOOKUP(C49,Results!B:M,12,FALSE))</f>
        <v> 1:14.15,4</v>
      </c>
    </row>
    <row r="50" spans="1:9" ht="15">
      <c r="A50" s="97">
        <f t="shared" si="0"/>
        <v>43</v>
      </c>
      <c r="B50" s="231">
        <f>COUNTIF($D$1:D49,D50)+1</f>
        <v>8</v>
      </c>
      <c r="C50" s="206">
        <v>68</v>
      </c>
      <c r="D50" s="98" t="str">
        <f>IF(VLOOKUP($C50,'Champ Classes'!$A:$D,2,FALSE)="","",VLOOKUP($C50,'Champ Classes'!$A:$D,2,FALSE))</f>
        <v>EMV9</v>
      </c>
      <c r="E50" s="99" t="str">
        <f>CONCATENATE(VLOOKUP(C50,Startlist!B:H,3,FALSE)," / ",VLOOKUP(C50,Startlist!B:H,4,FALSE))</f>
        <v>Aivar Kubjas / Taneli Leivat</v>
      </c>
      <c r="F50" s="100" t="str">
        <f>VLOOKUP(C50,Startlist!B:F,5,FALSE)</f>
        <v>EST</v>
      </c>
      <c r="G50" s="99" t="str">
        <f>VLOOKUP(C50,Startlist!B:H,7,FALSE)</f>
        <v>Gaz 51</v>
      </c>
      <c r="H50" s="99" t="str">
        <f>VLOOKUP(C50,Startlist!B:H,6,FALSE)</f>
        <v>GAZ RALLIKLUBI</v>
      </c>
      <c r="I50" s="239" t="str">
        <f>IF(VLOOKUP(C50,Results!B:M,12,FALSE)="","Retired",VLOOKUP(C50,Results!B:M,12,FALSE))</f>
        <v> 1:14.39,5</v>
      </c>
    </row>
    <row r="51" spans="1:9" ht="15">
      <c r="A51" s="97">
        <f t="shared" si="0"/>
        <v>44</v>
      </c>
      <c r="B51" s="231">
        <f>COUNTIF($D$1:D50,D51)+1</f>
        <v>3</v>
      </c>
      <c r="C51" s="129">
        <v>16</v>
      </c>
      <c r="D51" s="98" t="str">
        <f>IF(VLOOKUP($C51,'Champ Classes'!$A:$D,2,FALSE)="","",VLOOKUP($C51,'Champ Classes'!$A:$D,2,FALSE))</f>
        <v>EMV4</v>
      </c>
      <c r="E51" s="99" t="str">
        <f>CONCATENATE(VLOOKUP(C51,Startlist!B:H,3,FALSE)," / ",VLOOKUP(C51,Startlist!B:H,4,FALSE))</f>
        <v>Jaspar Vaher / Marti Halling</v>
      </c>
      <c r="F51" s="100" t="str">
        <f>VLOOKUP(C51,Startlist!B:F,5,FALSE)</f>
        <v>EST</v>
      </c>
      <c r="G51" s="99" t="str">
        <f>VLOOKUP(C51,Startlist!B:H,7,FALSE)</f>
        <v>Ford Fiesta R2</v>
      </c>
      <c r="H51" s="99" t="str">
        <f>VLOOKUP(C51,Startlist!B:H,6,FALSE)</f>
        <v>MRF MOTORSPORT</v>
      </c>
      <c r="I51" s="239" t="str">
        <f>IF(VLOOKUP(C51,Results!B:M,12,FALSE)="","Retired",VLOOKUP(C51,Results!B:M,12,FALSE))</f>
        <v> 1:16.28,8</v>
      </c>
    </row>
    <row r="52" spans="1:9" ht="15">
      <c r="A52" s="97">
        <f t="shared" si="0"/>
        <v>45</v>
      </c>
      <c r="B52" s="231">
        <f>COUNTIF($D$1:D51,D52)+1</f>
        <v>4</v>
      </c>
      <c r="C52" s="129">
        <v>14</v>
      </c>
      <c r="D52" s="98" t="str">
        <f>IF(VLOOKUP($C52,'Champ Classes'!$A:$D,2,FALSE)="","",VLOOKUP($C52,'Champ Classes'!$A:$D,2,FALSE))</f>
        <v>EMV4</v>
      </c>
      <c r="E52" s="99" t="str">
        <f>CONCATENATE(VLOOKUP(C52,Startlist!B:H,3,FALSE)," / ",VLOOKUP(C52,Startlist!B:H,4,FALSE))</f>
        <v>Kati Nōuakas / Silver Jänes</v>
      </c>
      <c r="F52" s="100" t="str">
        <f>VLOOKUP(C52,Startlist!B:F,5,FALSE)</f>
        <v>EST</v>
      </c>
      <c r="G52" s="99" t="str">
        <f>VLOOKUP(C52,Startlist!B:H,7,FALSE)</f>
        <v>Ford Fiesta R2</v>
      </c>
      <c r="H52" s="99" t="str">
        <f>VLOOKUP(C52,Startlist!B:H,6,FALSE)</f>
        <v>BTR RACING</v>
      </c>
      <c r="I52" s="239" t="str">
        <f>IF(VLOOKUP(C52,Results!B:M,12,FALSE)="","Retired",VLOOKUP(C52,Results!B:M,12,FALSE))</f>
        <v> 1:22.04,5</v>
      </c>
    </row>
    <row r="53" spans="1:9" ht="15">
      <c r="A53" s="97">
        <f t="shared" si="0"/>
        <v>46</v>
      </c>
      <c r="B53" s="231">
        <f>COUNTIF($D$1:D52,D53)+1</f>
        <v>9</v>
      </c>
      <c r="C53" s="129">
        <v>64</v>
      </c>
      <c r="D53" s="98" t="str">
        <f>IF(VLOOKUP($C53,'Champ Classes'!$A:$D,2,FALSE)="","",VLOOKUP($C53,'Champ Classes'!$A:$D,2,FALSE))</f>
        <v>EMV9</v>
      </c>
      <c r="E53" s="99" t="str">
        <f>CONCATENATE(VLOOKUP(C53,Startlist!B:H,3,FALSE)," / ",VLOOKUP(C53,Startlist!B:H,4,FALSE))</f>
        <v>Martin Leemets / Andres Lichtfeldt</v>
      </c>
      <c r="F53" s="100" t="str">
        <f>VLOOKUP(C53,Startlist!B:F,5,FALSE)</f>
        <v>EST</v>
      </c>
      <c r="G53" s="99" t="str">
        <f>VLOOKUP(C53,Startlist!B:H,7,FALSE)</f>
        <v>Gaz 51</v>
      </c>
      <c r="H53" s="99" t="str">
        <f>VLOOKUP(C53,Startlist!B:H,6,FALSE)</f>
        <v>GAZ RALLIKLUBI</v>
      </c>
      <c r="I53" s="239" t="str">
        <f>IF(VLOOKUP(C53,Results!B:M,12,FALSE)="","Retired",VLOOKUP(C53,Results!B:M,12,FALSE))</f>
        <v> 1:38.00,9</v>
      </c>
    </row>
    <row r="54" spans="1:9" ht="15">
      <c r="A54" s="97"/>
      <c r="B54" s="231"/>
      <c r="C54" s="129">
        <v>3</v>
      </c>
      <c r="D54" s="98" t="str">
        <f>IF(VLOOKUP($C54,'Champ Classes'!$A:$D,2,FALSE)="","",VLOOKUP($C54,'Champ Classes'!$A:$D,2,FALSE))</f>
        <v>EMV2</v>
      </c>
      <c r="E54" s="99" t="str">
        <f>CONCATENATE(VLOOKUP(C54,Startlist!B:H,3,FALSE)," / ",VLOOKUP(C54,Startlist!B:H,4,FALSE))</f>
        <v>Priit Koik / Kristo Tamm</v>
      </c>
      <c r="F54" s="100" t="str">
        <f>VLOOKUP(C54,Startlist!B:F,5,FALSE)</f>
        <v>EST</v>
      </c>
      <c r="G54" s="99" t="str">
        <f>VLOOKUP(C54,Startlist!B:H,7,FALSE)</f>
        <v>Ford Fiesta R5 MKII</v>
      </c>
      <c r="H54" s="99" t="str">
        <f>VLOOKUP(C54,Startlist!B:H,6,FALSE)</f>
        <v>OT RACING</v>
      </c>
      <c r="I54" s="258" t="str">
        <f>IF(VLOOKUP(C54,Results!B:M,12,FALSE)="","Retired",VLOOKUP(C54,Results!B:M,12,FALSE))</f>
        <v>Retired</v>
      </c>
    </row>
    <row r="55" spans="1:9" ht="15">
      <c r="A55" s="97"/>
      <c r="B55" s="231"/>
      <c r="C55" s="129">
        <v>9</v>
      </c>
      <c r="D55" s="98" t="str">
        <f>IF(VLOOKUP($C55,'Champ Classes'!$A:$D,2,FALSE)="","",VLOOKUP($C55,'Champ Classes'!$A:$D,2,FALSE))</f>
        <v>EMV5</v>
      </c>
      <c r="E55" s="99" t="str">
        <f>CONCATENATE(VLOOKUP(C55,Startlist!B:H,3,FALSE)," / ",VLOOKUP(C55,Startlist!B:H,4,FALSE))</f>
        <v>Siim Aas / Vallo Vahesaar</v>
      </c>
      <c r="F55" s="100" t="str">
        <f>VLOOKUP(C55,Startlist!B:F,5,FALSE)</f>
        <v>EST</v>
      </c>
      <c r="G55" s="99" t="str">
        <f>VLOOKUP(C55,Startlist!B:H,7,FALSE)</f>
        <v>Mitsubishi Lancer Evo 8</v>
      </c>
      <c r="H55" s="99" t="str">
        <f>VLOOKUP(C55,Startlist!B:H,6,FALSE)</f>
        <v>MURAKAS RACING TEAM</v>
      </c>
      <c r="I55" s="258" t="str">
        <f>IF(VLOOKUP(C55,Results!B:M,12,FALSE)="","Retired",VLOOKUP(C55,Results!B:M,12,FALSE))</f>
        <v>Retired</v>
      </c>
    </row>
    <row r="56" spans="1:9" ht="15">
      <c r="A56" s="97"/>
      <c r="B56" s="231"/>
      <c r="C56" s="129">
        <v>10</v>
      </c>
      <c r="D56" s="98" t="str">
        <f>IF(VLOOKUP($C56,'Champ Classes'!$A:$D,2,FALSE)="","",VLOOKUP($C56,'Champ Classes'!$A:$D,2,FALSE))</f>
        <v>EMV5</v>
      </c>
      <c r="E56" s="99" t="str">
        <f>CONCATENATE(VLOOKUP(C56,Startlist!B:H,3,FALSE)," / ",VLOOKUP(C56,Startlist!B:H,4,FALSE))</f>
        <v>Allan Popov / Aleksander Prōttsikov</v>
      </c>
      <c r="F56" s="100" t="str">
        <f>VLOOKUP(C56,Startlist!B:F,5,FALSE)</f>
        <v>EST</v>
      </c>
      <c r="G56" s="99" t="str">
        <f>VLOOKUP(C56,Startlist!B:H,7,FALSE)</f>
        <v>Mitsubishi Lancer Evo 9</v>
      </c>
      <c r="H56" s="99" t="str">
        <f>VLOOKUP(C56,Startlist!B:H,6,FALSE)</f>
        <v>A1M MOTORSPORT</v>
      </c>
      <c r="I56" s="258" t="str">
        <f>IF(VLOOKUP(C56,Results!B:M,12,FALSE)="","Retired",VLOOKUP(C56,Results!B:M,12,FALSE))</f>
        <v>Retired</v>
      </c>
    </row>
    <row r="57" spans="1:9" ht="15">
      <c r="A57" s="97"/>
      <c r="B57" s="231"/>
      <c r="C57" s="129">
        <v>17</v>
      </c>
      <c r="D57" s="98" t="str">
        <f>IF(VLOOKUP($C57,'Champ Classes'!$A:$D,2,FALSE)="","",VLOOKUP($C57,'Champ Classes'!$A:$D,2,FALSE))</f>
        <v>EMV4</v>
      </c>
      <c r="E57" s="99" t="str">
        <f>CONCATENATE(VLOOKUP(C57,Startlist!B:H,3,FALSE)," / ",VLOOKUP(C57,Startlist!B:H,4,FALSE))</f>
        <v>Karl-Markus Sei / Tanel Kasesalu</v>
      </c>
      <c r="F57" s="100" t="str">
        <f>VLOOKUP(C57,Startlist!B:F,5,FALSE)</f>
        <v>EST</v>
      </c>
      <c r="G57" s="99" t="str">
        <f>VLOOKUP(C57,Startlist!B:H,7,FALSE)</f>
        <v>Ford Fiesta Rally4</v>
      </c>
      <c r="H57" s="99" t="str">
        <f>VLOOKUP(C57,Startlist!B:H,6,FALSE)</f>
        <v>ALM MOTORSPORT</v>
      </c>
      <c r="I57" s="258" t="str">
        <f>IF(VLOOKUP(C57,Results!B:M,12,FALSE)="","Retired",VLOOKUP(C57,Results!B:M,12,FALSE))</f>
        <v>Retired</v>
      </c>
    </row>
    <row r="58" spans="1:9" ht="15">
      <c r="A58" s="97"/>
      <c r="B58" s="231"/>
      <c r="C58" s="129">
        <v>23</v>
      </c>
      <c r="D58" s="98" t="str">
        <f>IF(VLOOKUP($C58,'Champ Classes'!$A:$D,2,FALSE)="","",VLOOKUP($C58,'Champ Classes'!$A:$D,2,FALSE))</f>
        <v>EMV7</v>
      </c>
      <c r="E58" s="99" t="str">
        <f>CONCATENATE(VLOOKUP(C58,Startlist!B:H,3,FALSE)," / ",VLOOKUP(C58,Startlist!B:H,4,FALSE))</f>
        <v>Mark-Egert Tiits / Aleks Lesk</v>
      </c>
      <c r="F58" s="100" t="str">
        <f>VLOOKUP(C58,Startlist!B:F,5,FALSE)</f>
        <v>EST</v>
      </c>
      <c r="G58" s="99" t="str">
        <f>VLOOKUP(C58,Startlist!B:H,7,FALSE)</f>
        <v>VW Golf 2</v>
      </c>
      <c r="H58" s="99" t="str">
        <f>VLOOKUP(C58,Startlist!B:H,6,FALSE)</f>
        <v>TIITS RACING TEAM</v>
      </c>
      <c r="I58" s="258" t="str">
        <f>IF(VLOOKUP(C58,Results!B:M,12,FALSE)="","Retired",VLOOKUP(C58,Results!B:M,12,FALSE))</f>
        <v>Retired</v>
      </c>
    </row>
    <row r="59" spans="1:9" ht="15">
      <c r="A59" s="97"/>
      <c r="B59" s="231"/>
      <c r="C59" s="129">
        <v>25</v>
      </c>
      <c r="D59" s="98" t="str">
        <f>IF(VLOOKUP($C59,'Champ Classes'!$A:$D,2,FALSE)="","",VLOOKUP($C59,'Champ Classes'!$A:$D,2,FALSE))</f>
        <v>EMV7</v>
      </c>
      <c r="E59" s="99" t="str">
        <f>CONCATENATE(VLOOKUP(C59,Startlist!B:H,3,FALSE)," / ",VLOOKUP(C59,Startlist!B:H,4,FALSE))</f>
        <v>Joonas Palmisto / Marko Randma</v>
      </c>
      <c r="F59" s="100" t="str">
        <f>VLOOKUP(C59,Startlist!B:F,5,FALSE)</f>
        <v>EST</v>
      </c>
      <c r="G59" s="99" t="str">
        <f>VLOOKUP(C59,Startlist!B:H,7,FALSE)</f>
        <v>VW Golf 2</v>
      </c>
      <c r="H59" s="99" t="str">
        <f>VLOOKUP(C59,Startlist!B:H,6,FALSE)</f>
        <v>TIKKRI MOTORSPORT</v>
      </c>
      <c r="I59" s="258" t="str">
        <f>IF(VLOOKUP(C59,Results!B:M,12,FALSE)="","Retired",VLOOKUP(C59,Results!B:M,12,FALSE))</f>
        <v>Retired</v>
      </c>
    </row>
    <row r="60" spans="1:9" ht="15">
      <c r="A60" s="97"/>
      <c r="B60" s="231"/>
      <c r="C60" s="129">
        <v>27</v>
      </c>
      <c r="D60" s="98" t="str">
        <f>IF(VLOOKUP($C60,'Champ Classes'!$A:$D,2,FALSE)="","",VLOOKUP($C60,'Champ Classes'!$A:$D,2,FALSE))</f>
        <v>EMV6</v>
      </c>
      <c r="E60" s="99" t="str">
        <f>CONCATENATE(VLOOKUP(C60,Startlist!B:H,3,FALSE)," / ",VLOOKUP(C60,Startlist!B:H,4,FALSE))</f>
        <v>Martin Absalon / Jakko Viilo</v>
      </c>
      <c r="F60" s="100" t="str">
        <f>VLOOKUP(C60,Startlist!B:F,5,FALSE)</f>
        <v>EST</v>
      </c>
      <c r="G60" s="99" t="str">
        <f>VLOOKUP(C60,Startlist!B:H,7,FALSE)</f>
        <v>BMW M3</v>
      </c>
      <c r="H60" s="99" t="str">
        <f>VLOOKUP(C60,Startlist!B:H,6,FALSE)</f>
        <v>KAUR MOTORSPORT</v>
      </c>
      <c r="I60" s="258" t="str">
        <f>IF(VLOOKUP(C60,Results!B:M,12,FALSE)="","Retired",VLOOKUP(C60,Results!B:M,12,FALSE))</f>
        <v>Retired</v>
      </c>
    </row>
    <row r="61" spans="1:9" ht="15">
      <c r="A61" s="97"/>
      <c r="B61" s="231"/>
      <c r="C61" s="129">
        <v>31</v>
      </c>
      <c r="D61" s="98" t="str">
        <f>IF(VLOOKUP($C61,'Champ Classes'!$A:$D,2,FALSE)="","",VLOOKUP($C61,'Champ Classes'!$A:$D,2,FALSE))</f>
        <v>EMV5</v>
      </c>
      <c r="E61" s="99" t="str">
        <f>CONCATENATE(VLOOKUP(C61,Startlist!B:H,3,FALSE)," / ",VLOOKUP(C61,Startlist!B:H,4,FALSE))</f>
        <v>Henri Franke / Arvo Liimann</v>
      </c>
      <c r="F61" s="100" t="str">
        <f>VLOOKUP(C61,Startlist!B:F,5,FALSE)</f>
        <v>EST</v>
      </c>
      <c r="G61" s="99" t="str">
        <f>VLOOKUP(C61,Startlist!B:H,7,FALSE)</f>
        <v>Mitsubishi Lancer Evo 6</v>
      </c>
      <c r="H61" s="99" t="str">
        <f>VLOOKUP(C61,Startlist!B:H,6,FALSE)</f>
        <v>CUEKS RACING</v>
      </c>
      <c r="I61" s="258" t="str">
        <f>IF(VLOOKUP(C61,Results!B:M,12,FALSE)="","Retired",VLOOKUP(C61,Results!B:M,12,FALSE))</f>
        <v>Retired</v>
      </c>
    </row>
    <row r="62" spans="1:9" ht="15">
      <c r="A62" s="97"/>
      <c r="B62" s="231"/>
      <c r="C62" s="129">
        <v>32</v>
      </c>
      <c r="D62" s="98" t="str">
        <f>IF(VLOOKUP($C62,'Champ Classes'!$A:$D,2,FALSE)="","",VLOOKUP($C62,'Champ Classes'!$A:$D,2,FALSE))</f>
        <v>EMV5</v>
      </c>
      <c r="E62" s="99" t="str">
        <f>CONCATENATE(VLOOKUP(C62,Startlist!B:H,3,FALSE)," / ",VLOOKUP(C62,Startlist!B:H,4,FALSE))</f>
        <v>Rainer Paavel / Tiina Ehrbach</v>
      </c>
      <c r="F62" s="100" t="str">
        <f>VLOOKUP(C62,Startlist!B:F,5,FALSE)</f>
        <v>EST</v>
      </c>
      <c r="G62" s="99" t="str">
        <f>VLOOKUP(C62,Startlist!B:H,7,FALSE)</f>
        <v>Mitsubishi Lancer Evo 9</v>
      </c>
      <c r="H62" s="99" t="str">
        <f>VLOOKUP(C62,Startlist!B:H,6,FALSE)</f>
        <v>BTR RACING</v>
      </c>
      <c r="I62" s="258" t="str">
        <f>IF(VLOOKUP(C62,Results!B:M,12,FALSE)="","Retired",VLOOKUP(C62,Results!B:M,12,FALSE))</f>
        <v>Retired</v>
      </c>
    </row>
    <row r="63" spans="1:9" ht="15">
      <c r="A63" s="97"/>
      <c r="B63" s="231"/>
      <c r="C63" s="129">
        <v>44</v>
      </c>
      <c r="D63" s="98" t="str">
        <f>IF(VLOOKUP($C63,'Champ Classes'!$A:$D,2,FALSE)="","",VLOOKUP($C63,'Champ Classes'!$A:$D,2,FALSE))</f>
        <v>EMV7</v>
      </c>
      <c r="E63" s="99" t="str">
        <f>CONCATENATE(VLOOKUP(C63,Startlist!B:H,3,FALSE)," / ",VLOOKUP(C63,Startlist!B:H,4,FALSE))</f>
        <v>Urmo Luts / Lauri Luts</v>
      </c>
      <c r="F63" s="100" t="str">
        <f>VLOOKUP(C63,Startlist!B:F,5,FALSE)</f>
        <v>EST</v>
      </c>
      <c r="G63" s="99" t="str">
        <f>VLOOKUP(C63,Startlist!B:H,7,FALSE)</f>
        <v>VW Golf 2</v>
      </c>
      <c r="H63" s="99" t="str">
        <f>VLOOKUP(C63,Startlist!B:H,6,FALSE)</f>
        <v>KAUR MOTORSPORT</v>
      </c>
      <c r="I63" s="258" t="str">
        <f>IF(VLOOKUP(C63,Results!B:M,12,FALSE)="","Retired",VLOOKUP(C63,Results!B:M,12,FALSE))</f>
        <v>Retired</v>
      </c>
    </row>
    <row r="64" spans="1:9" ht="15">
      <c r="A64" s="97"/>
      <c r="B64" s="231"/>
      <c r="C64" s="129">
        <v>46</v>
      </c>
      <c r="D64" s="98" t="str">
        <f>IF(VLOOKUP($C64,'Champ Classes'!$A:$D,2,FALSE)="","",VLOOKUP($C64,'Champ Classes'!$A:$D,2,FALSE))</f>
        <v>EMV7</v>
      </c>
      <c r="E64" s="99" t="str">
        <f>CONCATENATE(VLOOKUP(C64,Startlist!B:H,3,FALSE)," / ",VLOOKUP(C64,Startlist!B:H,4,FALSE))</f>
        <v>Erko Sibul / Kevin Keerov</v>
      </c>
      <c r="F64" s="100" t="str">
        <f>VLOOKUP(C64,Startlist!B:F,5,FALSE)</f>
        <v>EST</v>
      </c>
      <c r="G64" s="99" t="str">
        <f>VLOOKUP(C64,Startlist!B:H,7,FALSE)</f>
        <v>Lada VFTS</v>
      </c>
      <c r="H64" s="99" t="str">
        <f>VLOOKUP(C64,Startlist!B:H,6,FALSE)</f>
        <v>A1M MOTORSPORT</v>
      </c>
      <c r="I64" s="258" t="str">
        <f>IF(VLOOKUP(C64,Results!B:M,12,FALSE)="","Retired",VLOOKUP(C64,Results!B:M,12,FALSE))</f>
        <v>Retired</v>
      </c>
    </row>
    <row r="65" spans="1:9" ht="15">
      <c r="A65" s="97"/>
      <c r="B65" s="231"/>
      <c r="C65" s="129">
        <v>47</v>
      </c>
      <c r="D65" s="98" t="str">
        <f>IF(VLOOKUP($C65,'Champ Classes'!$A:$D,2,FALSE)="","",VLOOKUP($C65,'Champ Classes'!$A:$D,2,FALSE))</f>
        <v>EMV7</v>
      </c>
      <c r="E65" s="99" t="str">
        <f>CONCATENATE(VLOOKUP(C65,Startlist!B:H,3,FALSE)," / ",VLOOKUP(C65,Startlist!B:H,4,FALSE))</f>
        <v>Erkki Jürgenson / Tōnu Tamm</v>
      </c>
      <c r="F65" s="100" t="str">
        <f>VLOOKUP(C65,Startlist!B:F,5,FALSE)</f>
        <v>EST</v>
      </c>
      <c r="G65" s="99" t="str">
        <f>VLOOKUP(C65,Startlist!B:H,7,FALSE)</f>
        <v>BMW 318IS</v>
      </c>
      <c r="H65" s="99" t="str">
        <f>VLOOKUP(C65,Startlist!B:H,6,FALSE)</f>
        <v>MS RACING</v>
      </c>
      <c r="I65" s="258" t="str">
        <f>IF(VLOOKUP(C65,Results!B:M,12,FALSE)="","Retired",VLOOKUP(C65,Results!B:M,12,FALSE))</f>
        <v>Retired</v>
      </c>
    </row>
    <row r="66" spans="1:9" ht="15">
      <c r="A66" s="97"/>
      <c r="B66" s="231"/>
      <c r="C66" s="129">
        <v>51</v>
      </c>
      <c r="D66" s="98" t="str">
        <f>IF(VLOOKUP($C66,'Champ Classes'!$A:$D,2,FALSE)="","",VLOOKUP($C66,'Champ Classes'!$A:$D,2,FALSE))</f>
        <v>EMV8</v>
      </c>
      <c r="E66" s="99" t="str">
        <f>CONCATENATE(VLOOKUP(C66,Startlist!B:H,3,FALSE)," / ",VLOOKUP(C66,Startlist!B:H,4,FALSE))</f>
        <v>Janek Ojala / Rivo Hell</v>
      </c>
      <c r="F66" s="100" t="str">
        <f>VLOOKUP(C66,Startlist!B:F,5,FALSE)</f>
        <v>EST</v>
      </c>
      <c r="G66" s="99" t="str">
        <f>VLOOKUP(C66,Startlist!B:H,7,FALSE)</f>
        <v>Nissan Sunny</v>
      </c>
      <c r="H66" s="99" t="str">
        <f>VLOOKUP(C66,Startlist!B:H,6,FALSE)</f>
        <v>MURAKAS RACING TEAM</v>
      </c>
      <c r="I66" s="258" t="str">
        <f>IF(VLOOKUP(C66,Results!B:M,12,FALSE)="","Retired",VLOOKUP(C66,Results!B:M,12,FALSE))</f>
        <v>Retired</v>
      </c>
    </row>
    <row r="67" spans="1:9" ht="15">
      <c r="A67" s="97"/>
      <c r="B67" s="231"/>
      <c r="C67" s="129">
        <v>53</v>
      </c>
      <c r="D67" s="98" t="str">
        <f>IF(VLOOKUP($C67,'Champ Classes'!$A:$D,2,FALSE)="","",VLOOKUP($C67,'Champ Classes'!$A:$D,2,FALSE))</f>
        <v>EMV7</v>
      </c>
      <c r="E67" s="99" t="str">
        <f>CONCATENATE(VLOOKUP(C67,Startlist!B:H,3,FALSE)," / ",VLOOKUP(C67,Startlist!B:H,4,FALSE))</f>
        <v>Lauri Nurm / Moonika Saarestik</v>
      </c>
      <c r="F67" s="100" t="str">
        <f>VLOOKUP(C67,Startlist!B:F,5,FALSE)</f>
        <v>EST</v>
      </c>
      <c r="G67" s="99" t="str">
        <f>VLOOKUP(C67,Startlist!B:H,7,FALSE)</f>
        <v>Vaz 2101</v>
      </c>
      <c r="H67" s="99" t="str">
        <f>VLOOKUP(C67,Startlist!B:H,6,FALSE)</f>
        <v>MILREM MOTORSPORT</v>
      </c>
      <c r="I67" s="258" t="str">
        <f>IF(VLOOKUP(C67,Results!B:M,12,FALSE)="","Retired",VLOOKUP(C67,Results!B:M,12,FALSE))</f>
        <v>Retired</v>
      </c>
    </row>
    <row r="68" spans="1:9" ht="15">
      <c r="A68" s="97"/>
      <c r="B68" s="231"/>
      <c r="C68" s="129">
        <v>54</v>
      </c>
      <c r="D68" s="98" t="str">
        <f>IF(VLOOKUP($C68,'Champ Classes'!$A:$D,2,FALSE)="","",VLOOKUP($C68,'Champ Classes'!$A:$D,2,FALSE))</f>
        <v>EMV6</v>
      </c>
      <c r="E68" s="99" t="str">
        <f>CONCATENATE(VLOOKUP(C68,Startlist!B:H,3,FALSE)," / ",VLOOKUP(C68,Startlist!B:H,4,FALSE))</f>
        <v>Toomas Klemmer / Kaili Klemmer</v>
      </c>
      <c r="F68" s="100" t="str">
        <f>VLOOKUP(C68,Startlist!B:F,5,FALSE)</f>
        <v>EST</v>
      </c>
      <c r="G68" s="99" t="str">
        <f>VLOOKUP(C68,Startlist!B:H,7,FALSE)</f>
        <v>BMW 323I</v>
      </c>
      <c r="H68" s="99" t="str">
        <f>VLOOKUP(C68,Startlist!B:H,6,FALSE)</f>
        <v>MRF MOTORSPORT</v>
      </c>
      <c r="I68" s="258" t="str">
        <f>IF(VLOOKUP(C68,Results!B:M,12,FALSE)="","Retired",VLOOKUP(C68,Results!B:M,12,FALSE))</f>
        <v>Retired</v>
      </c>
    </row>
    <row r="69" spans="1:9" ht="15">
      <c r="A69" s="97"/>
      <c r="B69" s="231"/>
      <c r="C69" s="129">
        <v>55</v>
      </c>
      <c r="D69" s="98" t="str">
        <f>IF(VLOOKUP($C69,'Champ Classes'!$A:$D,2,FALSE)="","",VLOOKUP($C69,'Champ Classes'!$A:$D,2,FALSE))</f>
        <v>EMV6</v>
      </c>
      <c r="E69" s="99" t="str">
        <f>CONCATENATE(VLOOKUP(C69,Startlist!B:H,3,FALSE)," / ",VLOOKUP(C69,Startlist!B:H,4,FALSE))</f>
        <v>Kristjan Ojaste / Tōnu Tikerpalu</v>
      </c>
      <c r="F69" s="100" t="str">
        <f>VLOOKUP(C69,Startlist!B:F,5,FALSE)</f>
        <v>EST</v>
      </c>
      <c r="G69" s="99" t="str">
        <f>VLOOKUP(C69,Startlist!B:H,7,FALSE)</f>
        <v>BMW 328I</v>
      </c>
      <c r="H69" s="99" t="str">
        <f>VLOOKUP(C69,Startlist!B:H,6,FALSE)</f>
        <v>A1M MOTORSPORT</v>
      </c>
      <c r="I69" s="258" t="str">
        <f>IF(VLOOKUP(C69,Results!B:M,12,FALSE)="","Retired",VLOOKUP(C69,Results!B:M,12,FALSE))</f>
        <v>Retired</v>
      </c>
    </row>
    <row r="70" spans="1:9" ht="15">
      <c r="A70" s="97"/>
      <c r="B70" s="231"/>
      <c r="C70" s="129">
        <v>58</v>
      </c>
      <c r="D70" s="98" t="str">
        <f>IF(VLOOKUP($C70,'Champ Classes'!$A:$D,2,FALSE)="","",VLOOKUP($C70,'Champ Classes'!$A:$D,2,FALSE))</f>
        <v>EMV7</v>
      </c>
      <c r="E70" s="99" t="str">
        <f>CONCATENATE(VLOOKUP(C70,Startlist!B:H,3,FALSE)," / ",VLOOKUP(C70,Startlist!B:H,4,FALSE))</f>
        <v>Risto Laeks / Maido Külmallik</v>
      </c>
      <c r="F70" s="100" t="str">
        <f>VLOOKUP(C70,Startlist!B:F,5,FALSE)</f>
        <v>EST</v>
      </c>
      <c r="G70" s="99" t="str">
        <f>VLOOKUP(C70,Startlist!B:H,7,FALSE)</f>
        <v>Lada 2107</v>
      </c>
      <c r="H70" s="99" t="str">
        <f>VLOOKUP(C70,Startlist!B:H,6,FALSE)</f>
        <v>KAUR MOTORSPORT</v>
      </c>
      <c r="I70" s="258" t="str">
        <f>IF(VLOOKUP(C70,Results!B:M,12,FALSE)="","Retired",VLOOKUP(C70,Results!B:M,12,FALSE))</f>
        <v>Retired</v>
      </c>
    </row>
    <row r="71" spans="1:9" ht="15">
      <c r="A71" s="97"/>
      <c r="B71" s="231"/>
      <c r="C71" s="129">
        <v>67</v>
      </c>
      <c r="D71" s="98" t="str">
        <f>IF(VLOOKUP($C71,'Champ Classes'!$A:$D,2,FALSE)="","",VLOOKUP($C71,'Champ Classes'!$A:$D,2,FALSE))</f>
        <v>EMV9</v>
      </c>
      <c r="E71" s="99" t="str">
        <f>CONCATENATE(VLOOKUP(C71,Startlist!B:H,3,FALSE)," / ",VLOOKUP(C71,Startlist!B:H,4,FALSE))</f>
        <v>Neimo Nurmet / Indrek Sepp</v>
      </c>
      <c r="F71" s="100" t="str">
        <f>VLOOKUP(C71,Startlist!B:F,5,FALSE)</f>
        <v>EST</v>
      </c>
      <c r="G71" s="99" t="str">
        <f>VLOOKUP(C71,Startlist!B:H,7,FALSE)</f>
        <v>Gaz 51A</v>
      </c>
      <c r="H71" s="99" t="str">
        <f>VLOOKUP(C71,Startlist!B:H,6,FALSE)</f>
        <v>MÄRJAMAA RALLY TEAM</v>
      </c>
      <c r="I71" s="258" t="str">
        <f>IF(VLOOKUP(C71,Results!B:M,12,FALSE)="","Retired",VLOOKUP(C71,Results!B:M,12,FALSE))</f>
        <v>Retired</v>
      </c>
    </row>
  </sheetData>
  <sheetProtection/>
  <autoFilter ref="A7:J7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2021-09-18T17:41:54Z</cp:lastPrinted>
  <dcterms:created xsi:type="dcterms:W3CDTF">2004-09-28T13:23:33Z</dcterms:created>
  <dcterms:modified xsi:type="dcterms:W3CDTF">2021-09-18T18:53:03Z</dcterms:modified>
  <cp:category/>
  <cp:version/>
  <cp:contentType/>
  <cp:contentStatus/>
</cp:coreProperties>
</file>