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25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 EE" sheetId="5" r:id="rId5"/>
    <sheet name="Winners LV" sheetId="6" r:id="rId6"/>
    <sheet name="Retired" sheetId="7" r:id="rId7"/>
    <sheet name="Penalt" sheetId="8" r:id="rId8"/>
    <sheet name="Speed" sheetId="9" r:id="rId9"/>
    <sheet name="Classes" sheetId="10" r:id="rId10"/>
    <sheet name="Teams EE CH" sheetId="11" r:id="rId11"/>
    <sheet name="Teams LV CH" sheetId="12" r:id="rId12"/>
    <sheet name="Overall result" sheetId="13" r:id="rId13"/>
    <sheet name="Powerstage" sheetId="14" r:id="rId14"/>
    <sheet name="Champ Classes" sheetId="15" r:id="rId15"/>
  </sheets>
  <definedNames>
    <definedName name="_xlnm._FilterDatabase" localSheetId="14" hidden="1">'Champ Classes'!$A$1:$I$77</definedName>
    <definedName name="_xlnm._FilterDatabase" localSheetId="12" hidden="1">'Overall result'!$A$7:$M$83</definedName>
    <definedName name="_xlnm._FilterDatabase" localSheetId="13" hidden="1">'Powerstage'!$A$7:$M$39</definedName>
    <definedName name="_xlnm._FilterDatabase" localSheetId="0" hidden="1">'Startlist'!$A$9:$I$85</definedName>
    <definedName name="_xlnm._FilterDatabase" localSheetId="1" hidden="1">'Startlist 2.Day'!$A$9:$I$81</definedName>
    <definedName name="EXCKLASS" localSheetId="9">'Classes'!$C$8:$F$17</definedName>
    <definedName name="EXCPENAL" localSheetId="7">'Penalt'!$A$13:$J$19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'Retired'!$A$12:$H$36</definedName>
    <definedName name="EXCSTART" localSheetId="12">'Overall result'!$A$8:$O$61</definedName>
    <definedName name="EXCSTART" localSheetId="13">'Powerstage'!$A$8:$N$39</definedName>
    <definedName name="EXCSTART" localSheetId="0">'Startlist'!$A$10:$J$85</definedName>
    <definedName name="EXCSTART" localSheetId="1">'Startlist 2.Day'!$A$10:$J$81</definedName>
    <definedName name="EXCSTART_1" localSheetId="12">'Overall result'!$A$8:$O$61</definedName>
    <definedName name="GGG" localSheetId="3">'Results'!$A$8:$Q$159</definedName>
    <definedName name="GGG" localSheetId="2">'Results Day 1'!$A$8:$J$159</definedName>
    <definedName name="_xlnm.Print_Area" localSheetId="14">'Champ Classes'!$A$1:$I$77</definedName>
    <definedName name="_xlnm.Print_Area" localSheetId="9">'Classes'!$A$1:$G$23</definedName>
    <definedName name="_xlnm.Print_Area" localSheetId="7">'Penalt'!$A$1:$I$19</definedName>
    <definedName name="_xlnm.Print_Area" localSheetId="3">'Results'!$A$2:$P$159</definedName>
    <definedName name="_xlnm.Print_Area" localSheetId="2">'Results Day 1'!$A$2:$I$159</definedName>
    <definedName name="_xlnm.Print_Area" localSheetId="6">'Retired'!$A$1:$G$36</definedName>
    <definedName name="_xlnm.Print_Area" localSheetId="8">'Speed'!$A$1:$K$45</definedName>
    <definedName name="_xlnm.Print_Area" localSheetId="0">'Startlist'!$A$2:$I$85</definedName>
    <definedName name="_xlnm.Print_Area" localSheetId="1">'Startlist 2.Day'!$A$3:$I$81</definedName>
    <definedName name="_xlnm.Print_Area" localSheetId="10">'Teams EE CH'!$A$1:$H$90</definedName>
    <definedName name="_xlnm.Print_Area" localSheetId="11">'Teams LV CH'!$A$1:$H$28</definedName>
    <definedName name="_xlnm.Print_Area" localSheetId="4">'Winners EE'!$A$1:$I$68</definedName>
    <definedName name="_xlnm.Print_Area" localSheetId="5">'Winners LV'!$A$1:$H$42</definedName>
  </definedNames>
  <calcPr fullCalcOnLoad="1"/>
</workbook>
</file>

<file path=xl/sharedStrings.xml><?xml version="1.0" encoding="utf-8"?>
<sst xmlns="http://schemas.openxmlformats.org/spreadsheetml/2006/main" count="5721" uniqueCount="2345">
  <si>
    <t xml:space="preserve"> 114.38 km/h</t>
  </si>
  <si>
    <t xml:space="preserve"> 108.68 km/h</t>
  </si>
  <si>
    <t xml:space="preserve"> 104.20 km/h</t>
  </si>
  <si>
    <t xml:space="preserve">  98.73 km/h</t>
  </si>
  <si>
    <t>SS8</t>
  </si>
  <si>
    <t>Ruusmäe2</t>
  </si>
  <si>
    <t xml:space="preserve"> 126.33 km/h</t>
  </si>
  <si>
    <t xml:space="preserve"> 120.47 km/h</t>
  </si>
  <si>
    <t xml:space="preserve"> 124.98 km/h</t>
  </si>
  <si>
    <t xml:space="preserve"> 126.85 km/h</t>
  </si>
  <si>
    <t xml:space="preserve"> 119.53 km/h</t>
  </si>
  <si>
    <t xml:space="preserve"> 119.89 km/h</t>
  </si>
  <si>
    <t xml:space="preserve"> 123.26 km/h</t>
  </si>
  <si>
    <t xml:space="preserve"> 115.92 km/h</t>
  </si>
  <si>
    <t xml:space="preserve"> 111.67 km/h</t>
  </si>
  <si>
    <t xml:space="preserve"> 104.58 km/h</t>
  </si>
  <si>
    <t>SS9</t>
  </si>
  <si>
    <t>Kündja1</t>
  </si>
  <si>
    <t xml:space="preserve"> 103.69 km/h</t>
  </si>
  <si>
    <t xml:space="preserve"> 102.79 km/h</t>
  </si>
  <si>
    <t xml:space="preserve"> 108.25 km/h</t>
  </si>
  <si>
    <t xml:space="preserve"> 111.58 km/h</t>
  </si>
  <si>
    <t xml:space="preserve">  98.54 km/h</t>
  </si>
  <si>
    <t xml:space="preserve"> 101.51 km/h</t>
  </si>
  <si>
    <t xml:space="preserve"> 107.46 km/h</t>
  </si>
  <si>
    <t xml:space="preserve">  98.01 km/h</t>
  </si>
  <si>
    <t xml:space="preserve">  95.31 km/h</t>
  </si>
  <si>
    <t xml:space="preserve">  87.22 km/h</t>
  </si>
  <si>
    <t>13.82 km</t>
  </si>
  <si>
    <t xml:space="preserve"> 51 Kilpis/Cerins</t>
  </si>
  <si>
    <t>SS10</t>
  </si>
  <si>
    <t>Luhamaa</t>
  </si>
  <si>
    <t xml:space="preserve"> 112.44 km/h</t>
  </si>
  <si>
    <t xml:space="preserve"> 108.52 km/h</t>
  </si>
  <si>
    <t xml:space="preserve"> 116.53 km/h</t>
  </si>
  <si>
    <t xml:space="preserve"> 104.45 km/h</t>
  </si>
  <si>
    <t xml:space="preserve"> 109.85 km/h</t>
  </si>
  <si>
    <t xml:space="preserve"> 116.83 km/h</t>
  </si>
  <si>
    <t xml:space="preserve"> 101.06 km/h</t>
  </si>
  <si>
    <t xml:space="preserve">  97.58 km/h</t>
  </si>
  <si>
    <t xml:space="preserve">  89.03 km/h</t>
  </si>
  <si>
    <t>14.87 km</t>
  </si>
  <si>
    <t>SS11</t>
  </si>
  <si>
    <t>Kündja2</t>
  </si>
  <si>
    <t xml:space="preserve"> 106.40 km/h</t>
  </si>
  <si>
    <t xml:space="preserve"> 105.81 km/h</t>
  </si>
  <si>
    <t xml:space="preserve"> 107.92 km/h</t>
  </si>
  <si>
    <t xml:space="preserve"> 107.83 km/h</t>
  </si>
  <si>
    <t xml:space="preserve"> 101.78 km/h</t>
  </si>
  <si>
    <t xml:space="preserve"> 102.56 km/h</t>
  </si>
  <si>
    <t xml:space="preserve"> 104.30 km/h</t>
  </si>
  <si>
    <t xml:space="preserve">  99.13 km/h</t>
  </si>
  <si>
    <t xml:space="preserve">  97.80 km/h</t>
  </si>
  <si>
    <t xml:space="preserve">  87.07 km/h</t>
  </si>
  <si>
    <t>Total 110.25 km</t>
  </si>
  <si>
    <t>Started   76 /  Finished   51</t>
  </si>
  <si>
    <t xml:space="preserve">   4</t>
  </si>
  <si>
    <t xml:space="preserve">   7</t>
  </si>
  <si>
    <t xml:space="preserve">  10</t>
  </si>
  <si>
    <t xml:space="preserve">  12</t>
  </si>
  <si>
    <t xml:space="preserve">  29</t>
  </si>
  <si>
    <t xml:space="preserve">  27</t>
  </si>
  <si>
    <t xml:space="preserve">  11</t>
  </si>
  <si>
    <t xml:space="preserve">   8</t>
  </si>
  <si>
    <t xml:space="preserve">  28</t>
  </si>
  <si>
    <t xml:space="preserve">  39</t>
  </si>
  <si>
    <t>Started   10 /  Finished    8</t>
  </si>
  <si>
    <t>+ 1.36,1</t>
  </si>
  <si>
    <t>+ 1.53,3</t>
  </si>
  <si>
    <t>Started    8 /  Finished    7</t>
  </si>
  <si>
    <t xml:space="preserve">  34</t>
  </si>
  <si>
    <t>Started    4 /  Finished    2</t>
  </si>
  <si>
    <t xml:space="preserve">  32</t>
  </si>
  <si>
    <t xml:space="preserve">  33</t>
  </si>
  <si>
    <t>+ 0.34,0</t>
  </si>
  <si>
    <t>Started    7 /  Finished    5</t>
  </si>
  <si>
    <t xml:space="preserve">  19</t>
  </si>
  <si>
    <t xml:space="preserve">  18</t>
  </si>
  <si>
    <t>+ 0.07,7</t>
  </si>
  <si>
    <t xml:space="preserve">  17</t>
  </si>
  <si>
    <t>+ 0.40,5</t>
  </si>
  <si>
    <t>Started    7 /  Finished    6</t>
  </si>
  <si>
    <t>+ 0.32,4</t>
  </si>
  <si>
    <t>+ 1.12,4</t>
  </si>
  <si>
    <t>Started   10 /  Finished    5</t>
  </si>
  <si>
    <t xml:space="preserve">  43</t>
  </si>
  <si>
    <t xml:space="preserve">  52</t>
  </si>
  <si>
    <t xml:space="preserve">  66</t>
  </si>
  <si>
    <t>+ 7.22,3</t>
  </si>
  <si>
    <t>Started    9 /  Finished    5</t>
  </si>
  <si>
    <t xml:space="preserve">  50</t>
  </si>
  <si>
    <t xml:space="preserve">  51</t>
  </si>
  <si>
    <t>+ 0.25,5</t>
  </si>
  <si>
    <t xml:space="preserve">  61</t>
  </si>
  <si>
    <t>+ 8.35,7</t>
  </si>
  <si>
    <t xml:space="preserve">  73</t>
  </si>
  <si>
    <t xml:space="preserve">  74</t>
  </si>
  <si>
    <t>+ 1.49,6</t>
  </si>
  <si>
    <t xml:space="preserve">  75</t>
  </si>
  <si>
    <t>+ 2.08,5</t>
  </si>
  <si>
    <t>Started    25 /  Finished    18</t>
  </si>
  <si>
    <t>Started    51 /  Finished    33</t>
  </si>
  <si>
    <t>Driver / co.driver</t>
  </si>
  <si>
    <t>Results LV</t>
  </si>
  <si>
    <t>1.</t>
  </si>
  <si>
    <t>2.</t>
  </si>
  <si>
    <t>3.</t>
  </si>
  <si>
    <t>Ruairi Marcus Bell / Matthew Lloyd Edwards</t>
  </si>
  <si>
    <t>Edgars Grins</t>
  </si>
  <si>
    <t>RALLYWORKSHOP</t>
  </si>
  <si>
    <t>Kaimar Taal</t>
  </si>
  <si>
    <t>Rasmus Uustulnd</t>
  </si>
  <si>
    <t>Kauri Pannas</t>
  </si>
  <si>
    <t>Oliver Solberg</t>
  </si>
  <si>
    <t>Veronica Engan</t>
  </si>
  <si>
    <t>SPORTS RACING TECHNOLOGIES</t>
  </si>
  <si>
    <t>Edgars Balodis</t>
  </si>
  <si>
    <t>Sergey Uger</t>
  </si>
  <si>
    <t>CONE FOREST MOTORSPORT</t>
  </si>
  <si>
    <t>Yuri Kulikov</t>
  </si>
  <si>
    <t>Rünno Ubinhain</t>
  </si>
  <si>
    <t>Kristo Tamm</t>
  </si>
  <si>
    <t>Martin Valter</t>
  </si>
  <si>
    <t>Alexander Linnamäe</t>
  </si>
  <si>
    <t>Raigo Vilbiks</t>
  </si>
  <si>
    <t>Hellu Smorodin</t>
  </si>
  <si>
    <t>Mart Kask</t>
  </si>
  <si>
    <t>Jörgen Pukk</t>
  </si>
  <si>
    <t>BMW 318</t>
  </si>
  <si>
    <t>Vaido Tali</t>
  </si>
  <si>
    <t>Jarmo Liivak</t>
  </si>
  <si>
    <t>NR</t>
  </si>
  <si>
    <t xml:space="preserve"> 8:39</t>
  </si>
  <si>
    <t>10</t>
  </si>
  <si>
    <t xml:space="preserve">VIP </t>
  </si>
  <si>
    <t>Edijs Bergmanis</t>
  </si>
  <si>
    <t>Roland Murakas</t>
  </si>
  <si>
    <t>Kalle Adler</t>
  </si>
  <si>
    <t>A1M MOTORSPORT</t>
  </si>
  <si>
    <t>NEIKSANS RALLYSPORT</t>
  </si>
  <si>
    <t>Radik Shaymiev</t>
  </si>
  <si>
    <t>Maxim Tsvetkov</t>
  </si>
  <si>
    <t>TAIF MOTORSPORT</t>
  </si>
  <si>
    <t>Uku Heldna</t>
  </si>
  <si>
    <t>Hendrik Kers</t>
  </si>
  <si>
    <t>Mihkel Kapp</t>
  </si>
  <si>
    <t>Emils Blums</t>
  </si>
  <si>
    <t>Didzis Eglitis</t>
  </si>
  <si>
    <t>Gregor Jeets</t>
  </si>
  <si>
    <t>TEHASE AUTO</t>
  </si>
  <si>
    <t>Oliver Ojaperv</t>
  </si>
  <si>
    <t>Jarno Talve</t>
  </si>
  <si>
    <t>THULE MOTORSPORT</t>
  </si>
  <si>
    <t>Adam Westlund</t>
  </si>
  <si>
    <t>Joakim Sjoberg</t>
  </si>
  <si>
    <t>LAT / SWE</t>
  </si>
  <si>
    <t>Georg Linnamäe</t>
  </si>
  <si>
    <t>LAT / GBR</t>
  </si>
  <si>
    <t>BALTIC MOTORSPORT PROMOTION</t>
  </si>
  <si>
    <t>Dmitriy Myachin</t>
  </si>
  <si>
    <t>TBRACING</t>
  </si>
  <si>
    <t>LAT / NOR</t>
  </si>
  <si>
    <t>PROSPEED</t>
  </si>
  <si>
    <t>Lasma Tole</t>
  </si>
  <si>
    <t>Margus Murakas</t>
  </si>
  <si>
    <t>Rainis Nagel</t>
  </si>
  <si>
    <t>Audi S1</t>
  </si>
  <si>
    <t>Aleksei Semenov</t>
  </si>
  <si>
    <t>Aleksei Kurnosov</t>
  </si>
  <si>
    <t>Mart Tikkerbär</t>
  </si>
  <si>
    <t>Allan Birjukov</t>
  </si>
  <si>
    <t>Madis Vanaselja</t>
  </si>
  <si>
    <t>Robert Virves</t>
  </si>
  <si>
    <t>PIHTLA RT</t>
  </si>
  <si>
    <t>Vadim Kuznetsov</t>
  </si>
  <si>
    <t>Roman Kapustin</t>
  </si>
  <si>
    <t>Vladimir Afonin</t>
  </si>
  <si>
    <t>ISR / RUS</t>
  </si>
  <si>
    <t>Allar Goldberg</t>
  </si>
  <si>
    <t>Kaarel Lääne</t>
  </si>
  <si>
    <t>Sergiy Potiiko</t>
  </si>
  <si>
    <t>Ivan Mishyn</t>
  </si>
  <si>
    <t>UKR</t>
  </si>
  <si>
    <t>IVAN MISHYN</t>
  </si>
  <si>
    <t>Alexander Rzhevkin</t>
  </si>
  <si>
    <t>Maxim Shubkin</t>
  </si>
  <si>
    <t>ALEXANDER RZHEVKIN</t>
  </si>
  <si>
    <t>Risto Märtson</t>
  </si>
  <si>
    <t>Pasi Tiainen</t>
  </si>
  <si>
    <t>Matti Ikävalko</t>
  </si>
  <si>
    <t>LAITSERALLYPARK</t>
  </si>
  <si>
    <t>Ivo Kilpis</t>
  </si>
  <si>
    <t>Artis Cerins</t>
  </si>
  <si>
    <t>ARTIS CERINS</t>
  </si>
  <si>
    <t>VAZ 2105</t>
  </si>
  <si>
    <t>Agris Upitis</t>
  </si>
  <si>
    <t>Andris Spilva</t>
  </si>
  <si>
    <t>ANDRIS SPILVA</t>
  </si>
  <si>
    <t>Renault Clio RS</t>
  </si>
  <si>
    <t>Silver Bakhoff</t>
  </si>
  <si>
    <t>LADA S1600</t>
  </si>
  <si>
    <t>LADA 2105</t>
  </si>
  <si>
    <t>Avo Reimal</t>
  </si>
  <si>
    <t>Inga Reimal</t>
  </si>
  <si>
    <t>Rene Uukareda</t>
  </si>
  <si>
    <t>Jan Nōlvak</t>
  </si>
  <si>
    <t>BTR RACING</t>
  </si>
  <si>
    <t>Lauri Luts</t>
  </si>
  <si>
    <t>Urmo Luts</t>
  </si>
  <si>
    <t>LADA Samara</t>
  </si>
  <si>
    <t>Martin Juksar</t>
  </si>
  <si>
    <t>Anti Eelmets</t>
  </si>
  <si>
    <t>Tanel Samm</t>
  </si>
  <si>
    <t>Siim Kahar</t>
  </si>
  <si>
    <t>Lauri Veso</t>
  </si>
  <si>
    <t>SK VILLU</t>
  </si>
  <si>
    <t>LADA 2105 VFTS</t>
  </si>
  <si>
    <t>Kristjan Lepind</t>
  </si>
  <si>
    <t>Mirko Kaunis</t>
  </si>
  <si>
    <t>Ford Focus</t>
  </si>
  <si>
    <t>Kristen Volkov</t>
  </si>
  <si>
    <t>Erki Eksin</t>
  </si>
  <si>
    <t>Siim Järveots</t>
  </si>
  <si>
    <t>Enri Tiitson</t>
  </si>
  <si>
    <t>BMW 328</t>
  </si>
  <si>
    <t>Tarmo Kikkatalo</t>
  </si>
  <si>
    <t>Urmas Reigo</t>
  </si>
  <si>
    <t>VILSPORT KLUBI MTÜ</t>
  </si>
  <si>
    <t>Aleksandrs Jakovlevs</t>
  </si>
  <si>
    <t>Valerijs Maslovs</t>
  </si>
  <si>
    <t>ALEKSANDRS JAKOVLEVS</t>
  </si>
  <si>
    <t>Tauri Vask</t>
  </si>
  <si>
    <t>Tanel Vask</t>
  </si>
  <si>
    <t>Tarmo Silt</t>
  </si>
  <si>
    <t>Raido Loel</t>
  </si>
  <si>
    <t>MÄRJAMAA RALLY TEAM</t>
  </si>
  <si>
    <t>Rain Kaljura</t>
  </si>
  <si>
    <t>Sten Randmaa</t>
  </si>
  <si>
    <t>Birger Rasmussen</t>
  </si>
  <si>
    <t>Holger Enok</t>
  </si>
  <si>
    <t>Mairo Ojaviir</t>
  </si>
  <si>
    <t>GAZ 53</t>
  </si>
  <si>
    <t>Alo Pōder</t>
  </si>
  <si>
    <t>Tarmo Heidemann</t>
  </si>
  <si>
    <t>VÄNDRA TSK</t>
  </si>
  <si>
    <t>August 24-25, 2018</t>
  </si>
  <si>
    <t>16th South Estonian Rally</t>
  </si>
  <si>
    <t>Power Stage - Special Stage 10</t>
  </si>
  <si>
    <t>Georg Gross / Raigo Mōlder</t>
  </si>
  <si>
    <t>Egon Kaur / Silver Simm</t>
  </si>
  <si>
    <t>Roland Murakas / Kalle Adler</t>
  </si>
  <si>
    <t>Ranno Bundsen / Robert Loshtshenikov</t>
  </si>
  <si>
    <t>Janis Berkis / Edgars Ceporjus</t>
  </si>
  <si>
    <t>Allan Popov / Aleksei Krylov</t>
  </si>
  <si>
    <t>Radik Shaymiev / Maxim Tsvetkov</t>
  </si>
  <si>
    <t>Priit Koik / Uku Heldna</t>
  </si>
  <si>
    <t>Hendrik Kers / Mihkel Kapp</t>
  </si>
  <si>
    <t>Emils Blums / Didzis Eglitis</t>
  </si>
  <si>
    <t>Anre Saks / Rainer Maasik</t>
  </si>
  <si>
    <t>Gregor Jeets / Kuldar Sikk</t>
  </si>
  <si>
    <t>Kaspar Kasari / Hannes Kuusmaa</t>
  </si>
  <si>
    <t>Oliver Ojaperv / Jarno Talve</t>
  </si>
  <si>
    <t>Rasmus Uustulnd / Kauri Pannas</t>
  </si>
  <si>
    <t>Roland Poom / Ken Järveoja</t>
  </si>
  <si>
    <t>Ken Torn / Aleks Lesk</t>
  </si>
  <si>
    <t>Adam Westlund / Joakim Sjoberg</t>
  </si>
  <si>
    <t>Georg Linnamäe / Urmas Roosimaa</t>
  </si>
  <si>
    <t>Ruairi.Marcus Bell / Darren Garrod</t>
  </si>
  <si>
    <t>Dmitriy Myachin / Yuri Kulikov</t>
  </si>
  <si>
    <t>Oliver Solberg / Veronica Engan</t>
  </si>
  <si>
    <t>Marko Ringenberg / Allar Heina</t>
  </si>
  <si>
    <t>Mario Jürimäe / Martin Valter</t>
  </si>
  <si>
    <t>Janis Vorobjovs / Ivo Pukis</t>
  </si>
  <si>
    <t>Rünno Ubinhain / Kristo Tamm</t>
  </si>
  <si>
    <t>Alexander Mikhaylov / Normunds Kokins</t>
  </si>
  <si>
    <t>Karel Tölp / Martin Vihmann</t>
  </si>
  <si>
    <t>Kristo Subi / Raido Subi</t>
  </si>
  <si>
    <t>Edijs Bergmanis / Edgars Grins</t>
  </si>
  <si>
    <t>Edgars Balodis / Lasma Tole</t>
  </si>
  <si>
    <t>Margus Murakas / Rainis Nagel</t>
  </si>
  <si>
    <t>Aleksei Semenov / Aleksei Kurnosov</t>
  </si>
  <si>
    <t>Mart Tikkerbär / Allan Birjukov</t>
  </si>
  <si>
    <t>Madis Vanaselja / Jarmo Liivak</t>
  </si>
  <si>
    <t>Martin Saar / Karol Pert</t>
  </si>
  <si>
    <t>Raiko Aru / Veiko Kullamäe</t>
  </si>
  <si>
    <t>Henri Franke / Arvo Liimann</t>
  </si>
  <si>
    <t>Robert Virves / Sander Pruul</t>
  </si>
  <si>
    <t>Vadim Kuznetsov / Roman Kapustin</t>
  </si>
  <si>
    <t>Sergey Uger / Vladimir Afonin</t>
  </si>
  <si>
    <t>Allar Goldberg / Kaarel Lääne</t>
  </si>
  <si>
    <t>Sergiy Potiiko / Ivan Mishyn</t>
  </si>
  <si>
    <t>Alexander Rzhevkin / Maxim Shubkin</t>
  </si>
  <si>
    <t>Rico Rodi / Risto Märtson</t>
  </si>
  <si>
    <t>Pasi Tiainen / Matti Ikävalko</t>
  </si>
  <si>
    <t>Ivo Kilpis / Artis Cerins</t>
  </si>
  <si>
    <t>Agris Upitis / Andris Spilva</t>
  </si>
  <si>
    <t>Ronald Jürgenson / Marko Kaasik</t>
  </si>
  <si>
    <t>Janar Tänak / Silver Bakhoff</t>
  </si>
  <si>
    <t>Klim Baikov / Andrey Kleshchev</t>
  </si>
  <si>
    <t>Avo Reimal / Inga Reimal</t>
  </si>
  <si>
    <t>Rene Uukareda / Jan Nōlvak</t>
  </si>
  <si>
    <t>Lauri Luts / Urmo Luts</t>
  </si>
  <si>
    <t>Raigo Vilbiks / Hellu Smorodin</t>
  </si>
  <si>
    <t>Alexander Linnamäe / Martin Juksar</t>
  </si>
  <si>
    <t>Lauri Peegel / Anti Eelmets</t>
  </si>
  <si>
    <t>Mart Kask / Jörgen Pukk</t>
  </si>
  <si>
    <t>Tanel Samm / Kaimar Taal</t>
  </si>
  <si>
    <t>Siim Kahar / Lauri Veso</t>
  </si>
  <si>
    <t>Kristjan Lepind / Mirko Kaunis</t>
  </si>
  <si>
    <t>Kristen Volkov / Erki Eksin</t>
  </si>
  <si>
    <t>Vaido Tali / Taavi Udevald</t>
  </si>
  <si>
    <t>Siim Järveots / Enri Tiitson</t>
  </si>
  <si>
    <t>Tarmo Kikkatalo / Urmas Reigo</t>
  </si>
  <si>
    <t>Aleksandrs Jakovlevs / Valerijs Maslovs</t>
  </si>
  <si>
    <t>Tauri Vask / Tanel Vask</t>
  </si>
  <si>
    <t>Tarmo Silt / Raido Loel</t>
  </si>
  <si>
    <t>Taavi Niinemets / Esko Allika</t>
  </si>
  <si>
    <t>Rainer Tuberik / Raido Vetesina</t>
  </si>
  <si>
    <t>Tarmo Bortnik / Rain Kaljura</t>
  </si>
  <si>
    <t>Veiko Liukanen / Toivo Liukanen</t>
  </si>
  <si>
    <t>Janno Kamp / Silver Raudmägi</t>
  </si>
  <si>
    <t>Sten Randmaa / Birger Rasmussen</t>
  </si>
  <si>
    <t>Holger Enok / Mairo Ojaviir</t>
  </si>
  <si>
    <t>Alo Pōder / Tarmo Heidemann</t>
  </si>
  <si>
    <t>Teams EE Championships</t>
  </si>
  <si>
    <t>Georg Gross</t>
  </si>
  <si>
    <t>Raigo Mōlder</t>
  </si>
  <si>
    <t>Ford Fiesta WRC</t>
  </si>
  <si>
    <t>Allan Popov</t>
  </si>
  <si>
    <t>Aleksei Krylov</t>
  </si>
  <si>
    <t>EST / RUS</t>
  </si>
  <si>
    <t>CRC RALLY TEAM</t>
  </si>
  <si>
    <t>Ford Fiesta</t>
  </si>
  <si>
    <t>MV9</t>
  </si>
  <si>
    <t>Martin Saar</t>
  </si>
  <si>
    <t>VW Golf 2</t>
  </si>
  <si>
    <t>Aleks Lesk</t>
  </si>
  <si>
    <t>Ronald Jürgenson</t>
  </si>
  <si>
    <t>Marko Kaasik</t>
  </si>
  <si>
    <t>MVX</t>
  </si>
  <si>
    <t>GAZ 51A</t>
  </si>
  <si>
    <t>Raido Vetesina</t>
  </si>
  <si>
    <t>GAZ 51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</si>
  <si>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</si>
  <si>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</si>
  <si>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</si>
  <si>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</si>
  <si>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</si>
  <si>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</si>
  <si>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</si>
  <si>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</si>
  <si>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</si>
  <si>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</si>
  <si>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</si>
  <si>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</si>
  <si>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</si>
  <si>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</si>
  <si>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</si>
  <si>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</si>
  <si>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</si>
  <si>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</si>
  <si>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</si>
  <si>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</si>
  <si>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</si>
  <si>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</si>
  <si>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</si>
  <si>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</si>
  <si>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</si>
  <si>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</si>
  <si>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</si>
  <si>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</si>
  <si>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</si>
  <si>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</si>
  <si>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</si>
  <si>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</si>
  <si>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</si>
  <si>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</si>
  <si>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</si>
  <si>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</si>
  <si>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</si>
  <si>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</si>
  <si>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</si>
  <si>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</si>
  <si>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</si>
  <si>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</si>
  <si>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</si>
  <si>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</si>
  <si>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</si>
  <si>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</si>
  <si>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</si>
  <si>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</si>
  <si>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9</t>
  </si>
  <si>
    <t>Special Stages</t>
  </si>
  <si>
    <t>MV8</t>
  </si>
  <si>
    <t>FIN</t>
  </si>
  <si>
    <t>EST</t>
  </si>
  <si>
    <t>KAUR MOTORSPORT</t>
  </si>
  <si>
    <t>Mitsubishi Lancer Evo 9</t>
  </si>
  <si>
    <t>ALM MOTORSPORT</t>
  </si>
  <si>
    <t>Ranno Bundsen</t>
  </si>
  <si>
    <t>Robert Loshtshenikov</t>
  </si>
  <si>
    <t>TIKKRI MOTORSPORT</t>
  </si>
  <si>
    <t>Mitsubishi Lancer Evo 8</t>
  </si>
  <si>
    <t>PROREHV RALLY TEAM</t>
  </si>
  <si>
    <t>Mitsubishi Lancer Evo 10</t>
  </si>
  <si>
    <t>Mitsubishi Lancer Evo 6</t>
  </si>
  <si>
    <t>Anre Saks</t>
  </si>
  <si>
    <t>Rainer Maasik</t>
  </si>
  <si>
    <t>Mario Jürimäe</t>
  </si>
  <si>
    <t>CUEKS RACING</t>
  </si>
  <si>
    <t>BMW M3</t>
  </si>
  <si>
    <t>Marko Ringenberg</t>
  </si>
  <si>
    <t>Allar Heina</t>
  </si>
  <si>
    <t>MS RACING</t>
  </si>
  <si>
    <t>Kristo Subi</t>
  </si>
  <si>
    <t>Raido Subi</t>
  </si>
  <si>
    <t>Honda Civic Type-R</t>
  </si>
  <si>
    <t>Karel Tölp</t>
  </si>
  <si>
    <t>Martin Vihmann</t>
  </si>
  <si>
    <t>Kaspar Kasari</t>
  </si>
  <si>
    <t>Hannes Kuusmaa</t>
  </si>
  <si>
    <t>Janar Tänak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</si>
  <si>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</si>
  <si>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</si>
  <si>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</si>
  <si>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</si>
  <si>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</si>
  <si>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</si>
  <si>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</si>
  <si>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</si>
  <si>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RUS</t>
  </si>
  <si>
    <t>Lauri Peegel</t>
  </si>
  <si>
    <t>Klim Baikov</t>
  </si>
  <si>
    <t>Andrey Kleshchev</t>
  </si>
  <si>
    <t>KLIM BAIKOV</t>
  </si>
  <si>
    <t>Arvo Liimann</t>
  </si>
  <si>
    <t>VW Golf</t>
  </si>
  <si>
    <t>LAT</t>
  </si>
  <si>
    <t>Taavi Niinemets</t>
  </si>
  <si>
    <t>Esko Allika</t>
  </si>
  <si>
    <t>Rainer Tuberik</t>
  </si>
  <si>
    <t>Veiko Liukanen</t>
  </si>
  <si>
    <t>Toivo Liukanen</t>
  </si>
  <si>
    <t>Janno Kamp</t>
  </si>
  <si>
    <t>Silver Raudmägi</t>
  </si>
  <si>
    <t>Ford Fiesta R2</t>
  </si>
  <si>
    <t>Roland Poom</t>
  </si>
  <si>
    <t>Ken Järveoja</t>
  </si>
  <si>
    <t>Ken Torn</t>
  </si>
  <si>
    <t>Kuldar Sikk</t>
  </si>
  <si>
    <t>Normunds Kokins</t>
  </si>
  <si>
    <t>RUS / LAT</t>
  </si>
  <si>
    <t>Opel Astra</t>
  </si>
  <si>
    <t>Karol Pert</t>
  </si>
  <si>
    <t>Rico Rodi</t>
  </si>
  <si>
    <t>Peugeot 208 R2</t>
  </si>
  <si>
    <t>Ford Fiesta R2T</t>
  </si>
  <si>
    <t>Official final classification</t>
  </si>
  <si>
    <t>Doc No 5.6</t>
  </si>
  <si>
    <t xml:space="preserve">00 </t>
  </si>
  <si>
    <t xml:space="preserve">0 </t>
  </si>
  <si>
    <t>sort K I J</t>
  </si>
  <si>
    <t>MV2</t>
  </si>
  <si>
    <t>Sander Pruul</t>
  </si>
  <si>
    <t>Tarmo Bortnik</t>
  </si>
  <si>
    <t>Priit Koik</t>
  </si>
  <si>
    <t>Silver Simm</t>
  </si>
  <si>
    <t xml:space="preserve">000 </t>
  </si>
  <si>
    <t>SS1</t>
  </si>
  <si>
    <t>Võrumaa</t>
  </si>
  <si>
    <t>Egon Kaur</t>
  </si>
  <si>
    <t>Janis Vorobjovs</t>
  </si>
  <si>
    <t>Ivo Pukis</t>
  </si>
  <si>
    <t>VOROBJOVS RACING</t>
  </si>
  <si>
    <t>Janis Berkis</t>
  </si>
  <si>
    <t>Edgars Ceporjus</t>
  </si>
  <si>
    <t>Ford Fiesta R5</t>
  </si>
  <si>
    <t>Alexander Mikhaylov</t>
  </si>
  <si>
    <t>Stardiprotokoll  / Startlist for Day 2 ,  TC4B</t>
  </si>
  <si>
    <t>18:45</t>
  </si>
  <si>
    <t>18:47</t>
  </si>
  <si>
    <t>18:49</t>
  </si>
  <si>
    <t>18:51</t>
  </si>
  <si>
    <t>18:53</t>
  </si>
  <si>
    <t>18:55</t>
  </si>
  <si>
    <t>18:57</t>
  </si>
  <si>
    <t>18:59</t>
  </si>
  <si>
    <t>19:01</t>
  </si>
  <si>
    <t>19:03</t>
  </si>
  <si>
    <t>19:05</t>
  </si>
  <si>
    <t>19:07</t>
  </si>
  <si>
    <t>19:09</t>
  </si>
  <si>
    <t>19:11</t>
  </si>
  <si>
    <t>19:13</t>
  </si>
  <si>
    <t>19:15</t>
  </si>
  <si>
    <t>19:17</t>
  </si>
  <si>
    <t>19:19</t>
  </si>
  <si>
    <t>19:21</t>
  </si>
  <si>
    <t>19:23</t>
  </si>
  <si>
    <t>19:25</t>
  </si>
  <si>
    <t>19:27</t>
  </si>
  <si>
    <t>19:29</t>
  </si>
  <si>
    <t>19:31</t>
  </si>
  <si>
    <t>19:33</t>
  </si>
  <si>
    <t>19:35</t>
  </si>
  <si>
    <t>19:37</t>
  </si>
  <si>
    <t>19:39</t>
  </si>
  <si>
    <t>19:41</t>
  </si>
  <si>
    <t>19:43</t>
  </si>
  <si>
    <t>19:45</t>
  </si>
  <si>
    <t>19:47</t>
  </si>
  <si>
    <t>19:49</t>
  </si>
  <si>
    <t>19:51</t>
  </si>
  <si>
    <t>19:53</t>
  </si>
  <si>
    <t>19:55</t>
  </si>
  <si>
    <t>19:57</t>
  </si>
  <si>
    <t>19:59</t>
  </si>
  <si>
    <t>20:01</t>
  </si>
  <si>
    <t>20:03</t>
  </si>
  <si>
    <t>20:05</t>
  </si>
  <si>
    <t>20:07</t>
  </si>
  <si>
    <t>20:09</t>
  </si>
  <si>
    <t>20:11</t>
  </si>
  <si>
    <t>20:13</t>
  </si>
  <si>
    <t>20:15</t>
  </si>
  <si>
    <t>20:17</t>
  </si>
  <si>
    <t>20:19</t>
  </si>
  <si>
    <t>20:21</t>
  </si>
  <si>
    <t>20:23</t>
  </si>
  <si>
    <t>20:25</t>
  </si>
  <si>
    <t>20:27</t>
  </si>
  <si>
    <t>20:29</t>
  </si>
  <si>
    <t>20:31</t>
  </si>
  <si>
    <t>20:33</t>
  </si>
  <si>
    <t>20:35</t>
  </si>
  <si>
    <t>20:37</t>
  </si>
  <si>
    <t>20:39</t>
  </si>
  <si>
    <t>20:41</t>
  </si>
  <si>
    <t>20:43</t>
  </si>
  <si>
    <t>20:45</t>
  </si>
  <si>
    <t>20:47</t>
  </si>
  <si>
    <t>20:49</t>
  </si>
  <si>
    <t>20:51</t>
  </si>
  <si>
    <t>20:53</t>
  </si>
  <si>
    <t>20:55</t>
  </si>
  <si>
    <t>20:57</t>
  </si>
  <si>
    <t>20:59</t>
  </si>
  <si>
    <t>21:01</t>
  </si>
  <si>
    <t>21:03</t>
  </si>
  <si>
    <t>21:05</t>
  </si>
  <si>
    <t>21:07</t>
  </si>
  <si>
    <t>21:09</t>
  </si>
  <si>
    <t>21:11</t>
  </si>
  <si>
    <t>21:13</t>
  </si>
  <si>
    <t>21:15</t>
  </si>
  <si>
    <t>EMV 1</t>
  </si>
  <si>
    <t>EMV 4</t>
  </si>
  <si>
    <t>EMV 3</t>
  </si>
  <si>
    <t>EMV 2</t>
  </si>
  <si>
    <t>EMV 6</t>
  </si>
  <si>
    <t>EMV 7</t>
  </si>
  <si>
    <t>EMV 5</t>
  </si>
  <si>
    <t>EMV 8</t>
  </si>
  <si>
    <t>EMV 9</t>
  </si>
  <si>
    <t>LRC ABS 18</t>
  </si>
  <si>
    <t>LRC1 18</t>
  </si>
  <si>
    <t>LRC Teams 18</t>
  </si>
  <si>
    <t>LRC2 18</t>
  </si>
  <si>
    <t>LRC3 18</t>
  </si>
  <si>
    <t>LRC Junior 18</t>
  </si>
  <si>
    <t>LRC5 18</t>
  </si>
  <si>
    <t>LRC6 18</t>
  </si>
  <si>
    <t>EMV 10</t>
  </si>
  <si>
    <t>In rally</t>
  </si>
  <si>
    <t>Name</t>
  </si>
  <si>
    <t>EE Champ 1</t>
  </si>
  <si>
    <t>EE Champ 2</t>
  </si>
  <si>
    <t>LV Champ 1</t>
  </si>
  <si>
    <t>LV Champ 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</si>
  <si>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</si>
  <si>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</si>
  <si>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</si>
  <si>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</si>
  <si>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</si>
  <si>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</si>
  <si>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</si>
  <si>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</si>
  <si>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</si>
  <si>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</si>
  <si>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</si>
  <si>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>Mitsubishi Lancer Evo 7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</si>
  <si>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</si>
  <si>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</si>
  <si>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</si>
  <si>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</si>
  <si>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</si>
  <si>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</si>
  <si>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</si>
  <si>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</si>
  <si>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>Volodymyr Korsia</t>
  </si>
  <si>
    <t>EST / UKR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</si>
  <si>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</si>
  <si>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</si>
  <si>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</si>
  <si>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</si>
  <si>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</si>
  <si>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</si>
  <si>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</si>
  <si>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</si>
  <si>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</si>
  <si>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</si>
  <si>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</si>
  <si>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</si>
  <si>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>VAMSK</t>
  </si>
  <si>
    <t xml:space="preserve"> 32.</t>
  </si>
  <si>
    <t xml:space="preserve"> 33.</t>
  </si>
  <si>
    <t>LEASING FINANCE RALLY TEAM</t>
  </si>
  <si>
    <t xml:space="preserve"> 34.</t>
  </si>
  <si>
    <t>Mitsubiahi Lancer Evo 6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</si>
  <si>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</si>
  <si>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</si>
  <si>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</si>
  <si>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</si>
  <si>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</si>
  <si>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</si>
  <si>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</si>
  <si>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</si>
  <si>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</si>
  <si>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</si>
  <si>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</si>
  <si>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</si>
  <si>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</si>
  <si>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</si>
  <si>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</si>
  <si>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</si>
  <si>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</si>
  <si>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</si>
  <si>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</si>
  <si>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</si>
  <si>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</si>
  <si>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</si>
  <si>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</si>
  <si>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</si>
  <si>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</si>
  <si>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</si>
  <si>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</si>
  <si>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</si>
  <si>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</si>
  <si>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>Marti Halling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</si>
  <si>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</si>
  <si>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</si>
  <si>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</si>
  <si>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</si>
  <si>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</si>
  <si>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</si>
  <si>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</si>
  <si>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</si>
  <si>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</si>
  <si>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</si>
  <si>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</si>
  <si>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</si>
  <si>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</si>
  <si>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>SRT</t>
  </si>
  <si>
    <t>A1M</t>
  </si>
  <si>
    <t>VIDES TEHNIKA</t>
  </si>
  <si>
    <t>EMV3</t>
  </si>
  <si>
    <t xml:space="preserve">S1 </t>
  </si>
  <si>
    <t xml:space="preserve"> 18:35</t>
  </si>
  <si>
    <t xml:space="preserve"> 18:38</t>
  </si>
  <si>
    <t xml:space="preserve"> 18:41</t>
  </si>
  <si>
    <t xml:space="preserve"> 8:35</t>
  </si>
  <si>
    <t xml:space="preserve"> 8:41</t>
  </si>
  <si>
    <t xml:space="preserve"> 8:31</t>
  </si>
  <si>
    <t>LAT / EST</t>
  </si>
  <si>
    <t>NEIKSANS</t>
  </si>
  <si>
    <t>VOROBJOVS</t>
  </si>
  <si>
    <t>Teams LV Championships</t>
  </si>
  <si>
    <t>-</t>
  </si>
  <si>
    <t>VIDES TEHNIKA RALLY TEAM</t>
  </si>
  <si>
    <t>Superrally</t>
  </si>
  <si>
    <t xml:space="preserve">  1/1</t>
  </si>
  <si>
    <t>Murakas/Adler</t>
  </si>
  <si>
    <t xml:space="preserve"> 4.03,6</t>
  </si>
  <si>
    <t xml:space="preserve"> 1.16,7</t>
  </si>
  <si>
    <t xml:space="preserve"> 1.17,8</t>
  </si>
  <si>
    <t xml:space="preserve">   1/1</t>
  </si>
  <si>
    <t xml:space="preserve">   3/2</t>
  </si>
  <si>
    <t xml:space="preserve">   6/1</t>
  </si>
  <si>
    <t xml:space="preserve">  10/2</t>
  </si>
  <si>
    <t>+ 0.00,0</t>
  </si>
  <si>
    <t xml:space="preserve">  2/2</t>
  </si>
  <si>
    <t>Koik/Heldna</t>
  </si>
  <si>
    <t xml:space="preserve"> 4.07,7</t>
  </si>
  <si>
    <t xml:space="preserve"> 4.03,3</t>
  </si>
  <si>
    <t xml:space="preserve"> 1.18,9</t>
  </si>
  <si>
    <t xml:space="preserve"> 1.16,4</t>
  </si>
  <si>
    <t>10.46,3</t>
  </si>
  <si>
    <t xml:space="preserve">   2/2</t>
  </si>
  <si>
    <t xml:space="preserve">   2/1</t>
  </si>
  <si>
    <t xml:space="preserve">  11/2</t>
  </si>
  <si>
    <t xml:space="preserve">  3/1</t>
  </si>
  <si>
    <t>Bundsen/Loshtshenikov</t>
  </si>
  <si>
    <t xml:space="preserve"> 4.13,1</t>
  </si>
  <si>
    <t xml:space="preserve"> 1.12,7</t>
  </si>
  <si>
    <t xml:space="preserve"> 1.11,7</t>
  </si>
  <si>
    <t xml:space="preserve">   4/2</t>
  </si>
  <si>
    <t xml:space="preserve">   5/1</t>
  </si>
  <si>
    <t>+ 0.02,1</t>
  </si>
  <si>
    <t xml:space="preserve">  4/1</t>
  </si>
  <si>
    <t>Berkis/Ceporjus</t>
  </si>
  <si>
    <t xml:space="preserve"> 1.13,7</t>
  </si>
  <si>
    <t xml:space="preserve"> 1.12,5</t>
  </si>
  <si>
    <t xml:space="preserve">  15/5</t>
  </si>
  <si>
    <t xml:space="preserve">  5/2</t>
  </si>
  <si>
    <t>Popov/Krylov</t>
  </si>
  <si>
    <t xml:space="preserve"> 4.15,8</t>
  </si>
  <si>
    <t xml:space="preserve"> 4.08,0</t>
  </si>
  <si>
    <t xml:space="preserve"> 1.15,5</t>
  </si>
  <si>
    <t xml:space="preserve"> 1.13,1</t>
  </si>
  <si>
    <t>10.52,4</t>
  </si>
  <si>
    <t xml:space="preserve">   6/2</t>
  </si>
  <si>
    <t xml:space="preserve">  6/2</t>
  </si>
  <si>
    <t>Blums/Eglitis</t>
  </si>
  <si>
    <t xml:space="preserve"> 4.12,4</t>
  </si>
  <si>
    <t xml:space="preserve"> 1.15,9</t>
  </si>
  <si>
    <t xml:space="preserve">   3/1</t>
  </si>
  <si>
    <t xml:space="preserve">   5/2</t>
  </si>
  <si>
    <t>+ 0.08,9</t>
  </si>
  <si>
    <t xml:space="preserve">  7/3</t>
  </si>
  <si>
    <t>Kers/Kapp</t>
  </si>
  <si>
    <t xml:space="preserve"> 4.10,7</t>
  </si>
  <si>
    <t xml:space="preserve"> 1.18,1</t>
  </si>
  <si>
    <t xml:space="preserve"> 1.17,0</t>
  </si>
  <si>
    <t xml:space="preserve">   7/3</t>
  </si>
  <si>
    <t xml:space="preserve">   8/4</t>
  </si>
  <si>
    <t xml:space="preserve">   7/4</t>
  </si>
  <si>
    <t xml:space="preserve">  8/4</t>
  </si>
  <si>
    <t>Shaymiev/Tsvetkov</t>
  </si>
  <si>
    <t xml:space="preserve"> 4.21,6</t>
  </si>
  <si>
    <t xml:space="preserve"> 1.15,6</t>
  </si>
  <si>
    <t xml:space="preserve"> 1.15,0</t>
  </si>
  <si>
    <t xml:space="preserve">  11/3</t>
  </si>
  <si>
    <t xml:space="preserve">   4/3</t>
  </si>
  <si>
    <t>+ 0.23,5</t>
  </si>
  <si>
    <t xml:space="preserve">  9/1</t>
  </si>
  <si>
    <t>Vorobjovs/Pukis</t>
  </si>
  <si>
    <t xml:space="preserve"> 4.17,6</t>
  </si>
  <si>
    <t xml:space="preserve"> 1.19,0</t>
  </si>
  <si>
    <t xml:space="preserve"> 1.18,3</t>
  </si>
  <si>
    <t xml:space="preserve">   7/1</t>
  </si>
  <si>
    <t xml:space="preserve">   8/1</t>
  </si>
  <si>
    <t xml:space="preserve">  12/2</t>
  </si>
  <si>
    <t xml:space="preserve">  13/2</t>
  </si>
  <si>
    <t>+ 0.24,7</t>
  </si>
  <si>
    <t xml:space="preserve"> 10/2</t>
  </si>
  <si>
    <t>Ringenberg/Heina</t>
  </si>
  <si>
    <t xml:space="preserve"> 4.18,2</t>
  </si>
  <si>
    <t xml:space="preserve"> 4.16,3</t>
  </si>
  <si>
    <t xml:space="preserve"> 1.18,0</t>
  </si>
  <si>
    <t>11.10,3</t>
  </si>
  <si>
    <t xml:space="preserve">  10/3</t>
  </si>
  <si>
    <t xml:space="preserve">  11/1</t>
  </si>
  <si>
    <t>+ 0.24,8</t>
  </si>
  <si>
    <t>Uustulnd/Pannas</t>
  </si>
  <si>
    <t xml:space="preserve"> 4.21,8</t>
  </si>
  <si>
    <t xml:space="preserve"> 4.19,1</t>
  </si>
  <si>
    <t xml:space="preserve"> 1.18,5</t>
  </si>
  <si>
    <t xml:space="preserve"> 1.17,6</t>
  </si>
  <si>
    <t>11.17,0</t>
  </si>
  <si>
    <t xml:space="preserve">  12/1</t>
  </si>
  <si>
    <t>Jürimäe/Valter</t>
  </si>
  <si>
    <t xml:space="preserve"> 4.15,6</t>
  </si>
  <si>
    <t xml:space="preserve"> 1.21,2</t>
  </si>
  <si>
    <t xml:space="preserve"> 1.21,0</t>
  </si>
  <si>
    <t xml:space="preserve">   9/2</t>
  </si>
  <si>
    <t xml:space="preserve">  19/3</t>
  </si>
  <si>
    <t>+ 0.34,6</t>
  </si>
  <si>
    <t>Ojaperv/Talve</t>
  </si>
  <si>
    <t xml:space="preserve"> 4.21,0</t>
  </si>
  <si>
    <t xml:space="preserve"> 4.21,1</t>
  </si>
  <si>
    <t xml:space="preserve"> 1.19,1</t>
  </si>
  <si>
    <t>11.20,2</t>
  </si>
  <si>
    <t xml:space="preserve">   9/1</t>
  </si>
  <si>
    <t>+ 0.34,7</t>
  </si>
  <si>
    <t>Poom/Järveoja</t>
  </si>
  <si>
    <t xml:space="preserve"> 4.23,1</t>
  </si>
  <si>
    <t>11.20,4</t>
  </si>
  <si>
    <t xml:space="preserve">  16/3</t>
  </si>
  <si>
    <t>Mikhaylov/Kokins</t>
  </si>
  <si>
    <t xml:space="preserve"> 4.22,2</t>
  </si>
  <si>
    <t xml:space="preserve"> 4.19,4</t>
  </si>
  <si>
    <t xml:space="preserve"> 1.20,7</t>
  </si>
  <si>
    <t xml:space="preserve"> 1.19,2</t>
  </si>
  <si>
    <t>11.21,5</t>
  </si>
  <si>
    <t xml:space="preserve">  13/4</t>
  </si>
  <si>
    <t xml:space="preserve">  13/5</t>
  </si>
  <si>
    <t>Tölp/Vihmann</t>
  </si>
  <si>
    <t xml:space="preserve"> 4.21,4</t>
  </si>
  <si>
    <t xml:space="preserve"> 1.22,4</t>
  </si>
  <si>
    <t xml:space="preserve"> 1.20,9</t>
  </si>
  <si>
    <t xml:space="preserve">  18/1</t>
  </si>
  <si>
    <t>+ 0.40,2</t>
  </si>
  <si>
    <t>Torn/Lesk</t>
  </si>
  <si>
    <t xml:space="preserve"> 4.26,7</t>
  </si>
  <si>
    <t xml:space="preserve"> 1.18,2</t>
  </si>
  <si>
    <t xml:space="preserve">  17/4</t>
  </si>
  <si>
    <t>+ 0.47,3</t>
  </si>
  <si>
    <t>Ubinhain/Tamm</t>
  </si>
  <si>
    <t xml:space="preserve"> 1.21,1</t>
  </si>
  <si>
    <t xml:space="preserve"> 1.20,2</t>
  </si>
  <si>
    <t xml:space="preserve">  17/6</t>
  </si>
  <si>
    <t>Jeets/Sikk</t>
  </si>
  <si>
    <t xml:space="preserve"> 4.32,0</t>
  </si>
  <si>
    <t xml:space="preserve"> 1.23,0</t>
  </si>
  <si>
    <t xml:space="preserve"> 1.22,6</t>
  </si>
  <si>
    <t xml:space="preserve">  21/5</t>
  </si>
  <si>
    <t xml:space="preserve">  18/4</t>
  </si>
  <si>
    <t>Westlund/Sjoberg</t>
  </si>
  <si>
    <t xml:space="preserve"> 4.31,8</t>
  </si>
  <si>
    <t xml:space="preserve"> 1.20,5</t>
  </si>
  <si>
    <t xml:space="preserve">  17/1</t>
  </si>
  <si>
    <t>+ 0.57,9</t>
  </si>
  <si>
    <t>Myachin/Kulikov</t>
  </si>
  <si>
    <t xml:space="preserve"> 4.33,7</t>
  </si>
  <si>
    <t xml:space="preserve"> 1.22,7</t>
  </si>
  <si>
    <t xml:space="preserve"> 1.21,5</t>
  </si>
  <si>
    <t>+ 0.59,9</t>
  </si>
  <si>
    <t>Linnamäe/Korsia</t>
  </si>
  <si>
    <t xml:space="preserve"> 4.28,4</t>
  </si>
  <si>
    <t xml:space="preserve"> 1.23,3</t>
  </si>
  <si>
    <t xml:space="preserve"> 1.21,9</t>
  </si>
  <si>
    <t>11.45,5</t>
  </si>
  <si>
    <t>+ 1.00,0</t>
  </si>
  <si>
    <t>Bell/Edwards</t>
  </si>
  <si>
    <t xml:space="preserve"> 4.45,6</t>
  </si>
  <si>
    <t xml:space="preserve"> 1.24,3</t>
  </si>
  <si>
    <t xml:space="preserve"> 1.22,2</t>
  </si>
  <si>
    <t xml:space="preserve">  22/4</t>
  </si>
  <si>
    <t>+ 1.30,6</t>
  </si>
  <si>
    <t>Gross/Mōlder</t>
  </si>
  <si>
    <t>Kaur/Simm</t>
  </si>
  <si>
    <t>Pōder/Heidemann</t>
  </si>
  <si>
    <t>Enok/Ojaviir</t>
  </si>
  <si>
    <t>Saks/Maasik</t>
  </si>
  <si>
    <t>Kasari/Kuusmaa</t>
  </si>
  <si>
    <t>Randmaa/Rasmussen</t>
  </si>
  <si>
    <t>Solberg/Engan</t>
  </si>
  <si>
    <t>Subi/Subi</t>
  </si>
  <si>
    <t>Bergmanis/Grins</t>
  </si>
  <si>
    <t>Balodis/Tole</t>
  </si>
  <si>
    <t>Murakas/Nagel</t>
  </si>
  <si>
    <t>Semenov/Kurnosov</t>
  </si>
  <si>
    <t>Tikkerbär/Birjukov</t>
  </si>
  <si>
    <t>Vanaselja/Liivak</t>
  </si>
  <si>
    <t>Saar/Pert</t>
  </si>
  <si>
    <t>Aru/Kullamäe</t>
  </si>
  <si>
    <t>Franke/Liimann</t>
  </si>
  <si>
    <t>Virves/Pruul</t>
  </si>
  <si>
    <t>Kuznetsov/Kapustin</t>
  </si>
  <si>
    <t>Uger/Afonin</t>
  </si>
  <si>
    <t>Goldberg/Lääne</t>
  </si>
  <si>
    <t>Potiiko/Mishyn</t>
  </si>
  <si>
    <t>Rzhevkin/Shubkin</t>
  </si>
  <si>
    <t>Rodi/Märtson</t>
  </si>
  <si>
    <t>Tiainen/Ikävalko</t>
  </si>
  <si>
    <t>Kilpis/Cerins</t>
  </si>
  <si>
    <t>Upitis/Spilva</t>
  </si>
  <si>
    <t>Jürgenson/Kaasik</t>
  </si>
  <si>
    <t>Tänak/Bakhoff</t>
  </si>
  <si>
    <t>Baikov/Kleshchev</t>
  </si>
  <si>
    <t>Reimal/Reimal</t>
  </si>
  <si>
    <t>Uukareda/Nōlvak</t>
  </si>
  <si>
    <t>Luts/Luts</t>
  </si>
  <si>
    <t>Vilbiks/Smorodin</t>
  </si>
  <si>
    <t>Linnamäe/Juksar</t>
  </si>
  <si>
    <t>Peegel/Eelmets</t>
  </si>
  <si>
    <t>Kask/Pukk</t>
  </si>
  <si>
    <t>Samm/Taal</t>
  </si>
  <si>
    <t>Kahar/Veso</t>
  </si>
  <si>
    <t>Lepind/Kaunis</t>
  </si>
  <si>
    <t>Volkov/Eksin</t>
  </si>
  <si>
    <t>Tali/Halling</t>
  </si>
  <si>
    <t>Järveots/Tiitson</t>
  </si>
  <si>
    <t>Kikkatalo/Reigo</t>
  </si>
  <si>
    <t>Jakovlevs/Maslovs</t>
  </si>
  <si>
    <t>Vask/Vask</t>
  </si>
  <si>
    <t>Silt/Loel</t>
  </si>
  <si>
    <t>Niinemets/Allika</t>
  </si>
  <si>
    <t>Tuberik/Vetesina</t>
  </si>
  <si>
    <t>Bortnik/Kaljura</t>
  </si>
  <si>
    <t>Liukanen/Liukanen</t>
  </si>
  <si>
    <t>Kamp/Raudmägi</t>
  </si>
  <si>
    <t xml:space="preserve"> 4.07,5</t>
  </si>
  <si>
    <t>10.45,6</t>
  </si>
  <si>
    <t>+ 0.00,7</t>
  </si>
  <si>
    <t xml:space="preserve"> 4.10,2</t>
  </si>
  <si>
    <t>10.47,7</t>
  </si>
  <si>
    <t xml:space="preserve"> 4.22,9</t>
  </si>
  <si>
    <t xml:space="preserve"> 4.02,5</t>
  </si>
  <si>
    <t>10.51,6</t>
  </si>
  <si>
    <t>+ 0.06,0</t>
  </si>
  <si>
    <t>+ 0.06,8</t>
  </si>
  <si>
    <t>10.54,5</t>
  </si>
  <si>
    <t xml:space="preserve"> 4.14,9</t>
  </si>
  <si>
    <t xml:space="preserve"> 4.10,8</t>
  </si>
  <si>
    <t>11.00,8</t>
  </si>
  <si>
    <t>+ 0.15,2</t>
  </si>
  <si>
    <t xml:space="preserve"> 4.16,9</t>
  </si>
  <si>
    <t>11.09,1</t>
  </si>
  <si>
    <t xml:space="preserve"> 4.15,4</t>
  </si>
  <si>
    <t xml:space="preserve"> 4.16,4</t>
  </si>
  <si>
    <t>11.10,4</t>
  </si>
  <si>
    <t>+ 0.31,4</t>
  </si>
  <si>
    <t xml:space="preserve"> 4.22,4</t>
  </si>
  <si>
    <t xml:space="preserve"> 4.21,2</t>
  </si>
  <si>
    <t>11.20,3</t>
  </si>
  <si>
    <t>+ 0.34,8</t>
  </si>
  <si>
    <t>+ 0.35,9</t>
  </si>
  <si>
    <t>11.25,8</t>
  </si>
  <si>
    <t xml:space="preserve"> 4.29,0</t>
  </si>
  <si>
    <t>11.32,9</t>
  </si>
  <si>
    <t xml:space="preserve"> 4.29,5</t>
  </si>
  <si>
    <t xml:space="preserve"> 4.23,2</t>
  </si>
  <si>
    <t>11.34,0</t>
  </si>
  <si>
    <t>+ 0.48,4</t>
  </si>
  <si>
    <t xml:space="preserve"> 4.32,1</t>
  </si>
  <si>
    <t xml:space="preserve"> 4.24,4</t>
  </si>
  <si>
    <t>11.42,1</t>
  </si>
  <si>
    <t>+ 0.56,5</t>
  </si>
  <si>
    <t xml:space="preserve"> 4.28,2</t>
  </si>
  <si>
    <t>11.43,5</t>
  </si>
  <si>
    <t xml:space="preserve"> 4.27,6</t>
  </si>
  <si>
    <t>11.45,6</t>
  </si>
  <si>
    <t xml:space="preserve"> 4.44,1</t>
  </si>
  <si>
    <t>12.16,2</t>
  </si>
  <si>
    <t xml:space="preserve">  22/6</t>
  </si>
  <si>
    <t xml:space="preserve"> 19/1</t>
  </si>
  <si>
    <t xml:space="preserve"> 20/2</t>
  </si>
  <si>
    <t xml:space="preserve">  24/4</t>
  </si>
  <si>
    <t xml:space="preserve"> 4.25,5</t>
  </si>
  <si>
    <t xml:space="preserve">   8/5</t>
  </si>
  <si>
    <t xml:space="preserve">  12/4</t>
  </si>
  <si>
    <t xml:space="preserve">  16/4</t>
  </si>
  <si>
    <t xml:space="preserve">  14/2</t>
  </si>
  <si>
    <t xml:space="preserve"> 11/3</t>
  </si>
  <si>
    <t xml:space="preserve"> 4.16,1</t>
  </si>
  <si>
    <t xml:space="preserve"> 1.21,8</t>
  </si>
  <si>
    <t xml:space="preserve"> 1.18,6</t>
  </si>
  <si>
    <t>11.12,8</t>
  </si>
  <si>
    <t xml:space="preserve">   8/3</t>
  </si>
  <si>
    <t xml:space="preserve">  26/3</t>
  </si>
  <si>
    <t xml:space="preserve">  20/3</t>
  </si>
  <si>
    <t>+ 0.27,2</t>
  </si>
  <si>
    <t xml:space="preserve"> 12/1</t>
  </si>
  <si>
    <t xml:space="preserve">  13/1</t>
  </si>
  <si>
    <t xml:space="preserve"> 13/3</t>
  </si>
  <si>
    <t xml:space="preserve"> 4.19,7</t>
  </si>
  <si>
    <t xml:space="preserve"> 1.17,1</t>
  </si>
  <si>
    <t>11.18,8</t>
  </si>
  <si>
    <t xml:space="preserve">  15/4</t>
  </si>
  <si>
    <t xml:space="preserve">  13/3</t>
  </si>
  <si>
    <t>+ 0.33,2</t>
  </si>
  <si>
    <t xml:space="preserve"> 14/4</t>
  </si>
  <si>
    <t xml:space="preserve">  25/5</t>
  </si>
  <si>
    <t xml:space="preserve">  30/5</t>
  </si>
  <si>
    <t xml:space="preserve"> 15/2</t>
  </si>
  <si>
    <t xml:space="preserve">  18/2</t>
  </si>
  <si>
    <t xml:space="preserve">  21/4</t>
  </si>
  <si>
    <t xml:space="preserve"> 16/3</t>
  </si>
  <si>
    <t xml:space="preserve">  18/3</t>
  </si>
  <si>
    <t xml:space="preserve"> 17/5</t>
  </si>
  <si>
    <t xml:space="preserve">  14/5</t>
  </si>
  <si>
    <t xml:space="preserve">  23/6</t>
  </si>
  <si>
    <t xml:space="preserve"> 18/3</t>
  </si>
  <si>
    <t xml:space="preserve"> 4.23,6</t>
  </si>
  <si>
    <t>11.22,6</t>
  </si>
  <si>
    <t xml:space="preserve">  15/3</t>
  </si>
  <si>
    <t xml:space="preserve">  20/4</t>
  </si>
  <si>
    <t>+ 0.37,0</t>
  </si>
  <si>
    <t xml:space="preserve"> 4.27,1</t>
  </si>
  <si>
    <t>11.23,7</t>
  </si>
  <si>
    <t xml:space="preserve">  23/2</t>
  </si>
  <si>
    <t xml:space="preserve">  19/2</t>
  </si>
  <si>
    <t>+ 0.38,1</t>
  </si>
  <si>
    <t xml:space="preserve">  28/3</t>
  </si>
  <si>
    <t xml:space="preserve"> 21/6</t>
  </si>
  <si>
    <t xml:space="preserve"> 4.35,2</t>
  </si>
  <si>
    <t>11.26,6</t>
  </si>
  <si>
    <t xml:space="preserve">  32/7</t>
  </si>
  <si>
    <t>+ 0.41,0</t>
  </si>
  <si>
    <t xml:space="preserve"> 22/5</t>
  </si>
  <si>
    <t xml:space="preserve"> 4.27,2</t>
  </si>
  <si>
    <t xml:space="preserve"> 1.18,4</t>
  </si>
  <si>
    <t>11.28,1</t>
  </si>
  <si>
    <t xml:space="preserve">  26/5</t>
  </si>
  <si>
    <t>+ 0.42,5</t>
  </si>
  <si>
    <t xml:space="preserve"> 23/1</t>
  </si>
  <si>
    <t xml:space="preserve"> 4.28,6</t>
  </si>
  <si>
    <t xml:space="preserve"> 4.24,7</t>
  </si>
  <si>
    <t xml:space="preserve"> 1.20,4</t>
  </si>
  <si>
    <t>11.32,1</t>
  </si>
  <si>
    <t xml:space="preserve">  24/1</t>
  </si>
  <si>
    <t xml:space="preserve">  23/1</t>
  </si>
  <si>
    <t xml:space="preserve">  21/1</t>
  </si>
  <si>
    <t>+ 0.46,5</t>
  </si>
  <si>
    <t xml:space="preserve"> 24/4</t>
  </si>
  <si>
    <t xml:space="preserve"> 25/7</t>
  </si>
  <si>
    <t xml:space="preserve">  27/7</t>
  </si>
  <si>
    <t xml:space="preserve">  21/6</t>
  </si>
  <si>
    <t xml:space="preserve">  23/7</t>
  </si>
  <si>
    <t xml:space="preserve">  24/7</t>
  </si>
  <si>
    <t xml:space="preserve"> 26/4</t>
  </si>
  <si>
    <t xml:space="preserve"> 4.25,3</t>
  </si>
  <si>
    <t>11.35,1</t>
  </si>
  <si>
    <t xml:space="preserve">  30/4</t>
  </si>
  <si>
    <t>+ 0.49,5</t>
  </si>
  <si>
    <t xml:space="preserve"> 27/5</t>
  </si>
  <si>
    <t xml:space="preserve">  30/6</t>
  </si>
  <si>
    <t xml:space="preserve">  37/5</t>
  </si>
  <si>
    <t xml:space="preserve"> 28/1</t>
  </si>
  <si>
    <t xml:space="preserve">  28/1</t>
  </si>
  <si>
    <t xml:space="preserve">  28/2</t>
  </si>
  <si>
    <t xml:space="preserve">  32/2</t>
  </si>
  <si>
    <t xml:space="preserve">  26/1</t>
  </si>
  <si>
    <t xml:space="preserve"> 29/2</t>
  </si>
  <si>
    <t xml:space="preserve">  32/3</t>
  </si>
  <si>
    <t xml:space="preserve">  27/1</t>
  </si>
  <si>
    <t xml:space="preserve">  31/1</t>
  </si>
  <si>
    <t xml:space="preserve">  33/2</t>
  </si>
  <si>
    <t xml:space="preserve"> 30/3</t>
  </si>
  <si>
    <t xml:space="preserve">  29/2</t>
  </si>
  <si>
    <t xml:space="preserve">  29/3</t>
  </si>
  <si>
    <t xml:space="preserve">  34/3</t>
  </si>
  <si>
    <t xml:space="preserve"> 31/4</t>
  </si>
  <si>
    <t xml:space="preserve"> 4.43,8</t>
  </si>
  <si>
    <t xml:space="preserve"> 4.31,5</t>
  </si>
  <si>
    <t>11.58,7</t>
  </si>
  <si>
    <t xml:space="preserve">  38/5</t>
  </si>
  <si>
    <t xml:space="preserve">  31/4</t>
  </si>
  <si>
    <t xml:space="preserve">  28/4</t>
  </si>
  <si>
    <t>+ 1.13,1</t>
  </si>
  <si>
    <t xml:space="preserve"> 4.29,1</t>
  </si>
  <si>
    <t xml:space="preserve"> 4.37,5</t>
  </si>
  <si>
    <t xml:space="preserve"> 1.26,1</t>
  </si>
  <si>
    <t xml:space="preserve"> 1.27,0</t>
  </si>
  <si>
    <t xml:space="preserve">  26/4</t>
  </si>
  <si>
    <t xml:space="preserve">  33/5</t>
  </si>
  <si>
    <t xml:space="preserve">  39/5</t>
  </si>
  <si>
    <t xml:space="preserve"> 4.37,0</t>
  </si>
  <si>
    <t xml:space="preserve"> 4.31,0</t>
  </si>
  <si>
    <t xml:space="preserve"> 1.26,3</t>
  </si>
  <si>
    <t xml:space="preserve"> 1.28,6</t>
  </si>
  <si>
    <t>12.02,9</t>
  </si>
  <si>
    <t xml:space="preserve">  34/2</t>
  </si>
  <si>
    <t xml:space="preserve">  30/2</t>
  </si>
  <si>
    <t xml:space="preserve">  42/3</t>
  </si>
  <si>
    <t>+ 1.17,3</t>
  </si>
  <si>
    <t xml:space="preserve"> 34/5</t>
  </si>
  <si>
    <t xml:space="preserve"> 4.36,3</t>
  </si>
  <si>
    <t xml:space="preserve"> 4.45,2</t>
  </si>
  <si>
    <t xml:space="preserve"> 1.23,2</t>
  </si>
  <si>
    <t>12.07,9</t>
  </si>
  <si>
    <t>+ 1.22,3</t>
  </si>
  <si>
    <t xml:space="preserve"> 35/8</t>
  </si>
  <si>
    <t xml:space="preserve"> 4.42,9</t>
  </si>
  <si>
    <t xml:space="preserve"> 4.45,5</t>
  </si>
  <si>
    <t>12.12,0</t>
  </si>
  <si>
    <t xml:space="preserve">  35/8</t>
  </si>
  <si>
    <t xml:space="preserve">  38/8</t>
  </si>
  <si>
    <t xml:space="preserve">  28/8</t>
  </si>
  <si>
    <t xml:space="preserve">  32/9</t>
  </si>
  <si>
    <t>+ 1.26,4</t>
  </si>
  <si>
    <t xml:space="preserve"> 37/3</t>
  </si>
  <si>
    <t xml:space="preserve"> 4.45,8</t>
  </si>
  <si>
    <t xml:space="preserve"> 4.52,3</t>
  </si>
  <si>
    <t>12.19,9</t>
  </si>
  <si>
    <t xml:space="preserve">  40/3</t>
  </si>
  <si>
    <t xml:space="preserve">  27/2</t>
  </si>
  <si>
    <t>+ 1.34,3</t>
  </si>
  <si>
    <t xml:space="preserve"> 38/6</t>
  </si>
  <si>
    <t xml:space="preserve"> 4.49,4</t>
  </si>
  <si>
    <t xml:space="preserve"> 4.43,1</t>
  </si>
  <si>
    <t>12.20,6</t>
  </si>
  <si>
    <t xml:space="preserve">  41/6</t>
  </si>
  <si>
    <t xml:space="preserve">  35/6</t>
  </si>
  <si>
    <t xml:space="preserve">  26/6</t>
  </si>
  <si>
    <t>+ 1.35,0</t>
  </si>
  <si>
    <t xml:space="preserve"> 39/9</t>
  </si>
  <si>
    <t xml:space="preserve"> 4.43,5</t>
  </si>
  <si>
    <t xml:space="preserve"> 4.55,3</t>
  </si>
  <si>
    <t xml:space="preserve"> 1.26,2</t>
  </si>
  <si>
    <t>12.25,9</t>
  </si>
  <si>
    <t xml:space="preserve">  37/9</t>
  </si>
  <si>
    <t>+ 1.40,3</t>
  </si>
  <si>
    <t xml:space="preserve"> 40/1</t>
  </si>
  <si>
    <t xml:space="preserve"> 4.50,6</t>
  </si>
  <si>
    <t xml:space="preserve"> 4.46,8</t>
  </si>
  <si>
    <t xml:space="preserve"> 1.25,9</t>
  </si>
  <si>
    <t xml:space="preserve"> 1.25,1</t>
  </si>
  <si>
    <t>12.28,4</t>
  </si>
  <si>
    <t xml:space="preserve">  42/2</t>
  </si>
  <si>
    <t xml:space="preserve">  39/2</t>
  </si>
  <si>
    <t>+ 1.42,8</t>
  </si>
  <si>
    <t xml:space="preserve"> 41/2</t>
  </si>
  <si>
    <t xml:space="preserve"> 4.43,3</t>
  </si>
  <si>
    <t xml:space="preserve"> 4.41,0</t>
  </si>
  <si>
    <t xml:space="preserve"> 1.32,1</t>
  </si>
  <si>
    <t xml:space="preserve"> 1.32,3</t>
  </si>
  <si>
    <t>12.28,7</t>
  </si>
  <si>
    <t xml:space="preserve">  36/1</t>
  </si>
  <si>
    <t xml:space="preserve">  34/1</t>
  </si>
  <si>
    <t xml:space="preserve">  47/4</t>
  </si>
  <si>
    <t>+ 1.43,1</t>
  </si>
  <si>
    <t xml:space="preserve"> 42/3</t>
  </si>
  <si>
    <t xml:space="preserve"> 4.54,3</t>
  </si>
  <si>
    <t xml:space="preserve"> 4.52,0</t>
  </si>
  <si>
    <t xml:space="preserve"> 1.23,4</t>
  </si>
  <si>
    <t>12.32,1</t>
  </si>
  <si>
    <t xml:space="preserve">  45/3</t>
  </si>
  <si>
    <t xml:space="preserve">  41/3</t>
  </si>
  <si>
    <t>+ 1.46,5</t>
  </si>
  <si>
    <t xml:space="preserve"> 43/6</t>
  </si>
  <si>
    <t xml:space="preserve"> 4.50,7</t>
  </si>
  <si>
    <t xml:space="preserve"> 4.57,3</t>
  </si>
  <si>
    <t>12.37,6</t>
  </si>
  <si>
    <t xml:space="preserve">  43/6</t>
  </si>
  <si>
    <t xml:space="preserve">  39/6</t>
  </si>
  <si>
    <t>+ 1.52,0</t>
  </si>
  <si>
    <t xml:space="preserve"> 44/3</t>
  </si>
  <si>
    <t xml:space="preserve"> 4.52,1</t>
  </si>
  <si>
    <t xml:space="preserve"> 4.51,3</t>
  </si>
  <si>
    <t xml:space="preserve"> 1.29,0</t>
  </si>
  <si>
    <t>12.38,6</t>
  </si>
  <si>
    <t xml:space="preserve">  44/3</t>
  </si>
  <si>
    <t>+ 1.53,0</t>
  </si>
  <si>
    <t xml:space="preserve"> 45/7</t>
  </si>
  <si>
    <t xml:space="preserve"> 5.03,8</t>
  </si>
  <si>
    <t xml:space="preserve"> 4.52,5</t>
  </si>
  <si>
    <t xml:space="preserve"> 1.28,4</t>
  </si>
  <si>
    <t>12.44,9</t>
  </si>
  <si>
    <t xml:space="preserve">  47/7</t>
  </si>
  <si>
    <t>+ 1.59,3</t>
  </si>
  <si>
    <t xml:space="preserve"> 46/4</t>
  </si>
  <si>
    <t xml:space="preserve"> 5.00,8</t>
  </si>
  <si>
    <t xml:space="preserve"> 4.58,3</t>
  </si>
  <si>
    <t xml:space="preserve"> 1.27,6</t>
  </si>
  <si>
    <t xml:space="preserve"> 1.26,6</t>
  </si>
  <si>
    <t>12.53,3</t>
  </si>
  <si>
    <t xml:space="preserve">  46/4</t>
  </si>
  <si>
    <t>+ 2.07,7</t>
  </si>
  <si>
    <t xml:space="preserve"> 47/4</t>
  </si>
  <si>
    <t xml:space="preserve"> 5.38,9</t>
  </si>
  <si>
    <t xml:space="preserve"> 5.40,6</t>
  </si>
  <si>
    <t xml:space="preserve"> 1.31,6</t>
  </si>
  <si>
    <t>14.19,5</t>
  </si>
  <si>
    <t>+ 3.33,9</t>
  </si>
  <si>
    <t xml:space="preserve"> 32/2</t>
  </si>
  <si>
    <t xml:space="preserve"> 33/5</t>
  </si>
  <si>
    <t xml:space="preserve"> 0.10</t>
  </si>
  <si>
    <t>12.09,7</t>
  </si>
  <si>
    <t>+ 1.24,1</t>
  </si>
  <si>
    <t xml:space="preserve"> 36/6</t>
  </si>
  <si>
    <t xml:space="preserve">  39/7</t>
  </si>
  <si>
    <t xml:space="preserve">  36/6</t>
  </si>
  <si>
    <t xml:space="preserve">  35/5</t>
  </si>
  <si>
    <t>Ruairi Marcus Bell</t>
  </si>
  <si>
    <t>Matthew Lloyd Edwards</t>
  </si>
  <si>
    <t xml:space="preserve"> 53</t>
  </si>
  <si>
    <t>TC4A</t>
  </si>
  <si>
    <t>1 min. late</t>
  </si>
  <si>
    <t>OFF</t>
  </si>
  <si>
    <t xml:space="preserve">  38/6</t>
  </si>
  <si>
    <t xml:space="preserve">  36/3</t>
  </si>
  <si>
    <t xml:space="preserve">  45/5</t>
  </si>
  <si>
    <t xml:space="preserve">  55/8</t>
  </si>
  <si>
    <t xml:space="preserve">  42/5</t>
  </si>
  <si>
    <t xml:space="preserve">  50/7</t>
  </si>
  <si>
    <t xml:space="preserve">  36/5</t>
  </si>
  <si>
    <t xml:space="preserve">  45/9</t>
  </si>
  <si>
    <t xml:space="preserve">  43/9</t>
  </si>
  <si>
    <t xml:space="preserve">  41/1</t>
  </si>
  <si>
    <t xml:space="preserve">  43/1</t>
  </si>
  <si>
    <t xml:space="preserve">  59/6</t>
  </si>
  <si>
    <t xml:space="preserve">  60/6</t>
  </si>
  <si>
    <t xml:space="preserve">  37/3</t>
  </si>
  <si>
    <t xml:space="preserve">  46/7</t>
  </si>
  <si>
    <t xml:space="preserve">  45/6</t>
  </si>
  <si>
    <t xml:space="preserve">  43/2</t>
  </si>
  <si>
    <t xml:space="preserve">  56/4</t>
  </si>
  <si>
    <t xml:space="preserve">  48/7</t>
  </si>
  <si>
    <t xml:space="preserve">  52/7</t>
  </si>
  <si>
    <t xml:space="preserve"> 4.53,2</t>
  </si>
  <si>
    <t xml:space="preserve"> 1.28,2</t>
  </si>
  <si>
    <t xml:space="preserve"> 1.25,7</t>
  </si>
  <si>
    <t>12.47,9</t>
  </si>
  <si>
    <t xml:space="preserve">  44/4</t>
  </si>
  <si>
    <t xml:space="preserve">  51/6</t>
  </si>
  <si>
    <t xml:space="preserve">  44/5</t>
  </si>
  <si>
    <t>+ 2.02,3</t>
  </si>
  <si>
    <t xml:space="preserve">  48/3</t>
  </si>
  <si>
    <t xml:space="preserve"> 48/5</t>
  </si>
  <si>
    <t xml:space="preserve"> 5.04,7</t>
  </si>
  <si>
    <t xml:space="preserve"> 5.13,9</t>
  </si>
  <si>
    <t xml:space="preserve"> 1.22,9</t>
  </si>
  <si>
    <t xml:space="preserve"> 1.22,1</t>
  </si>
  <si>
    <t>13.03,6</t>
  </si>
  <si>
    <t xml:space="preserve">  49/5</t>
  </si>
  <si>
    <t xml:space="preserve">  53/6</t>
  </si>
  <si>
    <t xml:space="preserve">  35/2</t>
  </si>
  <si>
    <t>+ 2.18,0</t>
  </si>
  <si>
    <t xml:space="preserve"> 49/1</t>
  </si>
  <si>
    <t xml:space="preserve"> 5.05,1</t>
  </si>
  <si>
    <t xml:space="preserve"> 5.02,5</t>
  </si>
  <si>
    <t xml:space="preserve"> 1.30,9</t>
  </si>
  <si>
    <t xml:space="preserve"> 1.29,1</t>
  </si>
  <si>
    <t>13.07,6</t>
  </si>
  <si>
    <t xml:space="preserve">  50/1</t>
  </si>
  <si>
    <t xml:space="preserve">  48/1</t>
  </si>
  <si>
    <t xml:space="preserve">  57/3</t>
  </si>
  <si>
    <t>+ 2.22,0</t>
  </si>
  <si>
    <t xml:space="preserve"> 50/4</t>
  </si>
  <si>
    <t xml:space="preserve"> 5.11,2</t>
  </si>
  <si>
    <t xml:space="preserve"> 5.02,6</t>
  </si>
  <si>
    <t xml:space="preserve"> 1.29,2</t>
  </si>
  <si>
    <t xml:space="preserve"> 1.26,9</t>
  </si>
  <si>
    <t>13.09,9</t>
  </si>
  <si>
    <t xml:space="preserve">  51/4</t>
  </si>
  <si>
    <t xml:space="preserve">  49/4</t>
  </si>
  <si>
    <t xml:space="preserve">  53/4</t>
  </si>
  <si>
    <t>+ 2.24,3</t>
  </si>
  <si>
    <t xml:space="preserve"> 51/2</t>
  </si>
  <si>
    <t xml:space="preserve"> 5.11,9</t>
  </si>
  <si>
    <t xml:space="preserve"> 5.04,3</t>
  </si>
  <si>
    <t xml:space="preserve"> 1.28,1</t>
  </si>
  <si>
    <t xml:space="preserve"> 1.28,0</t>
  </si>
  <si>
    <t>13.12,3</t>
  </si>
  <si>
    <t xml:space="preserve">  52/2</t>
  </si>
  <si>
    <t xml:space="preserve">  50/2</t>
  </si>
  <si>
    <t xml:space="preserve">  52/1</t>
  </si>
  <si>
    <t>+ 2.26,7</t>
  </si>
  <si>
    <t xml:space="preserve"> 52/6</t>
  </si>
  <si>
    <t xml:space="preserve"> 5.20,1</t>
  </si>
  <si>
    <t xml:space="preserve"> 5.11,6</t>
  </si>
  <si>
    <t xml:space="preserve"> 1.27,4</t>
  </si>
  <si>
    <t>13.28,3</t>
  </si>
  <si>
    <t xml:space="preserve">  55/6</t>
  </si>
  <si>
    <t xml:space="preserve">  52/5</t>
  </si>
  <si>
    <t xml:space="preserve">  53/7</t>
  </si>
  <si>
    <t>+ 2.42,7</t>
  </si>
  <si>
    <t xml:space="preserve"> 53/3</t>
  </si>
  <si>
    <t xml:space="preserve"> 5.15,7</t>
  </si>
  <si>
    <t xml:space="preserve"> 5.07,8</t>
  </si>
  <si>
    <t xml:space="preserve"> 1.27,5</t>
  </si>
  <si>
    <t>13.29,0</t>
  </si>
  <si>
    <t xml:space="preserve">  53/3</t>
  </si>
  <si>
    <t xml:space="preserve">  51/3</t>
  </si>
  <si>
    <t xml:space="preserve">  47/1</t>
  </si>
  <si>
    <t>+ 2.43,4</t>
  </si>
  <si>
    <t xml:space="preserve"> 54/7</t>
  </si>
  <si>
    <t xml:space="preserve"> 5.32,4</t>
  </si>
  <si>
    <t xml:space="preserve"> 5.21,1</t>
  </si>
  <si>
    <t xml:space="preserve"> 1.25,6</t>
  </si>
  <si>
    <t>13.45,3</t>
  </si>
  <si>
    <t xml:space="preserve">  61/7</t>
  </si>
  <si>
    <t xml:space="preserve">  56/7</t>
  </si>
  <si>
    <t xml:space="preserve">  40/7</t>
  </si>
  <si>
    <t xml:space="preserve">  46/6</t>
  </si>
  <si>
    <t>+ 2.59,7</t>
  </si>
  <si>
    <t xml:space="preserve"> 55/5</t>
  </si>
  <si>
    <t xml:space="preserve"> 5.31,4</t>
  </si>
  <si>
    <t xml:space="preserve"> 5.21,7</t>
  </si>
  <si>
    <t xml:space="preserve"> 1.27,8</t>
  </si>
  <si>
    <t>13.46,6</t>
  </si>
  <si>
    <t xml:space="preserve">  59/7</t>
  </si>
  <si>
    <t xml:space="preserve">  44/2</t>
  </si>
  <si>
    <t>+ 3.01,0</t>
  </si>
  <si>
    <t xml:space="preserve"> 56/4</t>
  </si>
  <si>
    <t xml:space="preserve"> 5.18,9</t>
  </si>
  <si>
    <t xml:space="preserve"> 5.19,2</t>
  </si>
  <si>
    <t xml:space="preserve"> 1.36,1</t>
  </si>
  <si>
    <t xml:space="preserve"> 1.32,6</t>
  </si>
  <si>
    <t>13.46,8</t>
  </si>
  <si>
    <t xml:space="preserve">  54/4</t>
  </si>
  <si>
    <t xml:space="preserve">  55/4</t>
  </si>
  <si>
    <t xml:space="preserve">  63/6</t>
  </si>
  <si>
    <t xml:space="preserve">  61/5</t>
  </si>
  <si>
    <t>+ 3.01,2</t>
  </si>
  <si>
    <t xml:space="preserve"> 57/6</t>
  </si>
  <si>
    <t xml:space="preserve"> 5.26,1</t>
  </si>
  <si>
    <t xml:space="preserve"> 5.25,6</t>
  </si>
  <si>
    <t xml:space="preserve"> 1.29,6</t>
  </si>
  <si>
    <t xml:space="preserve"> 1.29,3</t>
  </si>
  <si>
    <t>13.50,6</t>
  </si>
  <si>
    <t xml:space="preserve">  57/6</t>
  </si>
  <si>
    <t xml:space="preserve">  62/8</t>
  </si>
  <si>
    <t xml:space="preserve">  55/5</t>
  </si>
  <si>
    <t xml:space="preserve">  58/5</t>
  </si>
  <si>
    <t>+ 3.05,0</t>
  </si>
  <si>
    <t xml:space="preserve"> 58/5</t>
  </si>
  <si>
    <t xml:space="preserve"> 5.28,6</t>
  </si>
  <si>
    <t xml:space="preserve"> 5.21,5</t>
  </si>
  <si>
    <t xml:space="preserve"> 1.33,7</t>
  </si>
  <si>
    <t xml:space="preserve"> 1.31,8</t>
  </si>
  <si>
    <t>13.55,6</t>
  </si>
  <si>
    <t xml:space="preserve">  57/5</t>
  </si>
  <si>
    <t xml:space="preserve">  60/4</t>
  </si>
  <si>
    <t xml:space="preserve">  59/4</t>
  </si>
  <si>
    <t>+ 3.10,0</t>
  </si>
  <si>
    <t xml:space="preserve"> 59/7</t>
  </si>
  <si>
    <t xml:space="preserve"> 5.39,3</t>
  </si>
  <si>
    <t xml:space="preserve"> 5.37,2</t>
  </si>
  <si>
    <t xml:space="preserve"> 1.24,2</t>
  </si>
  <si>
    <t xml:space="preserve">  65/9</t>
  </si>
  <si>
    <t xml:space="preserve">  67/8</t>
  </si>
  <si>
    <t xml:space="preserve">  38/4</t>
  </si>
  <si>
    <t xml:space="preserve">  39/4</t>
  </si>
  <si>
    <t xml:space="preserve"> 5.31,9</t>
  </si>
  <si>
    <t xml:space="preserve"> 5.24,2</t>
  </si>
  <si>
    <t xml:space="preserve"> 1.39,5</t>
  </si>
  <si>
    <t xml:space="preserve"> 1.35,2</t>
  </si>
  <si>
    <t>14.10,8</t>
  </si>
  <si>
    <t xml:space="preserve">  60/8</t>
  </si>
  <si>
    <t xml:space="preserve">  65/7</t>
  </si>
  <si>
    <t xml:space="preserve">  63/7</t>
  </si>
  <si>
    <t>+ 3.25,2</t>
  </si>
  <si>
    <t xml:space="preserve"> 5.36,9</t>
  </si>
  <si>
    <t xml:space="preserve"> 1.38,9</t>
  </si>
  <si>
    <t xml:space="preserve"> 1.35,6</t>
  </si>
  <si>
    <t>14.12,9</t>
  </si>
  <si>
    <t xml:space="preserve">  64/7</t>
  </si>
  <si>
    <t>+ 3.27,3</t>
  </si>
  <si>
    <t xml:space="preserve"> 62/8</t>
  </si>
  <si>
    <t xml:space="preserve"> 5.33,1</t>
  </si>
  <si>
    <t xml:space="preserve"> 1.35,8</t>
  </si>
  <si>
    <t xml:space="preserve"> 1.44,9</t>
  </si>
  <si>
    <t>14.15,5</t>
  </si>
  <si>
    <t xml:space="preserve">  62/7</t>
  </si>
  <si>
    <t xml:space="preserve">  62/9</t>
  </si>
  <si>
    <t xml:space="preserve">  67/9</t>
  </si>
  <si>
    <t>+ 3.29,9</t>
  </si>
  <si>
    <t xml:space="preserve">  64/8</t>
  </si>
  <si>
    <t xml:space="preserve">  68/9</t>
  </si>
  <si>
    <t xml:space="preserve">  58/8</t>
  </si>
  <si>
    <t xml:space="preserve">  54/7</t>
  </si>
  <si>
    <t xml:space="preserve"> 5.43,9</t>
  </si>
  <si>
    <t xml:space="preserve"> 5.37,0</t>
  </si>
  <si>
    <t xml:space="preserve"> 1.33,4</t>
  </si>
  <si>
    <t>14.29,5</t>
  </si>
  <si>
    <t xml:space="preserve">  66/9</t>
  </si>
  <si>
    <t xml:space="preserve">  62/6</t>
  </si>
  <si>
    <t>+ 3.43,9</t>
  </si>
  <si>
    <t xml:space="preserve"> 5.41,7</t>
  </si>
  <si>
    <t xml:space="preserve"> 5.30,6</t>
  </si>
  <si>
    <t xml:space="preserve"> 1.39,8</t>
  </si>
  <si>
    <t>14.31,0</t>
  </si>
  <si>
    <t xml:space="preserve">  66/7</t>
  </si>
  <si>
    <t xml:space="preserve">  66/8</t>
  </si>
  <si>
    <t xml:space="preserve">  65/8</t>
  </si>
  <si>
    <t>+ 3.45,4</t>
  </si>
  <si>
    <t xml:space="preserve"> 66/9</t>
  </si>
  <si>
    <t xml:space="preserve"> 5.43,7</t>
  </si>
  <si>
    <t xml:space="preserve"> 5.36,8</t>
  </si>
  <si>
    <t xml:space="preserve"> 1.40,9</t>
  </si>
  <si>
    <t xml:space="preserve"> 1.44,7</t>
  </si>
  <si>
    <t>14.46,1</t>
  </si>
  <si>
    <t>+ 4.00,5</t>
  </si>
  <si>
    <t>20.53,8</t>
  </si>
  <si>
    <t xml:space="preserve"> 5.34,0</t>
  </si>
  <si>
    <t xml:space="preserve"> 1.29,8</t>
  </si>
  <si>
    <t xml:space="preserve"> 1.24,8</t>
  </si>
  <si>
    <t xml:space="preserve"> 1.20</t>
  </si>
  <si>
    <t>30.42,4</t>
  </si>
  <si>
    <t xml:space="preserve">  64/4</t>
  </si>
  <si>
    <t xml:space="preserve">  42/4</t>
  </si>
  <si>
    <t>+19.56,8</t>
  </si>
  <si>
    <t xml:space="preserve"> 5.24,5</t>
  </si>
  <si>
    <t xml:space="preserve"> 5.18,6</t>
  </si>
  <si>
    <t xml:space="preserve">  56/5</t>
  </si>
  <si>
    <t xml:space="preserve">  54/5</t>
  </si>
  <si>
    <t xml:space="preserve"> 5.46,5</t>
  </si>
  <si>
    <t xml:space="preserve">  69/9</t>
  </si>
  <si>
    <t>SS2</t>
  </si>
  <si>
    <t>False start</t>
  </si>
  <si>
    <t>0.10</t>
  </si>
  <si>
    <t xml:space="preserve"> 70</t>
  </si>
  <si>
    <t>TC2</t>
  </si>
  <si>
    <t>8 min. late</t>
  </si>
  <si>
    <t xml:space="preserve"> 74</t>
  </si>
  <si>
    <t xml:space="preserve">   1</t>
  </si>
  <si>
    <t>SS1S</t>
  </si>
  <si>
    <t xml:space="preserve">  16</t>
  </si>
  <si>
    <t>SS2S</t>
  </si>
  <si>
    <t xml:space="preserve">  20</t>
  </si>
  <si>
    <t>TECHNICAL</t>
  </si>
  <si>
    <t xml:space="preserve">  59</t>
  </si>
  <si>
    <t>SS1F</t>
  </si>
  <si>
    <t>Saaluse1</t>
  </si>
  <si>
    <t xml:space="preserve"> 119.85 km/h</t>
  </si>
  <si>
    <t xml:space="preserve"> 109.14 km/h</t>
  </si>
  <si>
    <t xml:space="preserve"> 116.38 km/h</t>
  </si>
  <si>
    <t xml:space="preserve"> 117.53 km/h</t>
  </si>
  <si>
    <t xml:space="preserve"> 113.48 km/h</t>
  </si>
  <si>
    <t xml:space="preserve"> 113.66 km/h</t>
  </si>
  <si>
    <t xml:space="preserve"> 115.16 km/h</t>
  </si>
  <si>
    <t xml:space="preserve"> 110.44 km/h</t>
  </si>
  <si>
    <t xml:space="preserve"> 104.71 km/h</t>
  </si>
  <si>
    <t xml:space="preserve">  97.23 km/h</t>
  </si>
  <si>
    <t xml:space="preserve"> 8.24 km</t>
  </si>
  <si>
    <t xml:space="preserve">  3 Murakas/Adler</t>
  </si>
  <si>
    <t xml:space="preserve"> 21 Westlund/Sjoberg</t>
  </si>
  <si>
    <t xml:space="preserve"> 11 Kers/Kapp</t>
  </si>
  <si>
    <t xml:space="preserve"> 12 Blums/Eglitis</t>
  </si>
  <si>
    <t xml:space="preserve"> 32 Tölp/Vihmann</t>
  </si>
  <si>
    <t xml:space="preserve"> 17 Ojaperv/Talve</t>
  </si>
  <si>
    <t xml:space="preserve"> 29 Vorobjovs/Pukis</t>
  </si>
  <si>
    <t xml:space="preserve"> 40 Saar/Pert</t>
  </si>
  <si>
    <t xml:space="preserve"> 50 Tiainen/Ikävalko</t>
  </si>
  <si>
    <t xml:space="preserve"> 73 Niinemets/Allika</t>
  </si>
  <si>
    <t>Saaluse2</t>
  </si>
  <si>
    <t xml:space="preserve"> 121.92 km/h</t>
  </si>
  <si>
    <t xml:space="preserve"> 110.85 km/h</t>
  </si>
  <si>
    <t xml:space="preserve"> 122.33 km/h</t>
  </si>
  <si>
    <t xml:space="preserve"> 118.56 km/h</t>
  </si>
  <si>
    <t xml:space="preserve"> 113.61 km/h</t>
  </si>
  <si>
    <t xml:space="preserve"> 114.49 km/h</t>
  </si>
  <si>
    <t xml:space="preserve"> 116.15 km/h</t>
  </si>
  <si>
    <t xml:space="preserve"> 112.07 km/h</t>
  </si>
  <si>
    <t xml:space="preserve"> 105.57 km/h</t>
  </si>
  <si>
    <t xml:space="preserve">  98.06 km/h</t>
  </si>
  <si>
    <t xml:space="preserve"> 10 Koik/Heldna</t>
  </si>
  <si>
    <t xml:space="preserve"> 24 Myachin/Kulikov</t>
  </si>
  <si>
    <t xml:space="preserve">  6 Berkis/Ceporjus</t>
  </si>
  <si>
    <t xml:space="preserve">  4 Bundsen/Loshtshenikov</t>
  </si>
  <si>
    <t xml:space="preserve"> 18 Uustulnd/Pannas</t>
  </si>
  <si>
    <t>SS3</t>
  </si>
  <si>
    <t>VōruLinn1</t>
  </si>
  <si>
    <t xml:space="preserve">  50.22 km/h</t>
  </si>
  <si>
    <t xml:space="preserve">  46.58 km/h</t>
  </si>
  <si>
    <t xml:space="preserve">  52.27 km/h</t>
  </si>
  <si>
    <t xml:space="preserve">  52.98 km/h</t>
  </si>
  <si>
    <t xml:space="preserve">  49.32 km/h</t>
  </si>
  <si>
    <t xml:space="preserve">  49.51 km/h</t>
  </si>
  <si>
    <t xml:space="preserve">  47.91 km/h</t>
  </si>
  <si>
    <t xml:space="preserve">  44.84 km/h</t>
  </si>
  <si>
    <t xml:space="preserve">  44.02 km/h</t>
  </si>
  <si>
    <t xml:space="preserve"> 1.07 km</t>
  </si>
  <si>
    <t xml:space="preserve"> 33 Subi/Subi</t>
  </si>
  <si>
    <t xml:space="preserve"> 19 Poom/Järveoja</t>
  </si>
  <si>
    <t xml:space="preserve"> 27 Ringenberg/Heina</t>
  </si>
  <si>
    <t xml:space="preserve"> 55 Baikov/Kleshchev</t>
  </si>
  <si>
    <t xml:space="preserve"> 74 Tuberik/Vetesina</t>
  </si>
  <si>
    <t>SS4</t>
  </si>
  <si>
    <t>VōruLinn2</t>
  </si>
  <si>
    <t xml:space="preserve">  50.42 km/h</t>
  </si>
  <si>
    <t xml:space="preserve">  47.85 km/h</t>
  </si>
  <si>
    <t xml:space="preserve">  53.13 km/h</t>
  </si>
  <si>
    <t xml:space="preserve">  53.72 km/h</t>
  </si>
  <si>
    <t xml:space="preserve">  49.96 km/h</t>
  </si>
  <si>
    <t xml:space="preserve">  49.64 km/h</t>
  </si>
  <si>
    <t xml:space="preserve">  49.13 km/h</t>
  </si>
  <si>
    <t xml:space="preserve">  45.26 km/h</t>
  </si>
  <si>
    <t xml:space="preserve">  43.77 km/h</t>
  </si>
  <si>
    <t xml:space="preserve"> 39 Vanaselja/Liivak</t>
  </si>
  <si>
    <t xml:space="preserve"> 72 Silt/Loel</t>
  </si>
  <si>
    <t>5.00</t>
  </si>
  <si>
    <t xml:space="preserve"> 71</t>
  </si>
  <si>
    <t xml:space="preserve"> 60/6</t>
  </si>
  <si>
    <t xml:space="preserve"> 61/7</t>
  </si>
  <si>
    <t xml:space="preserve"> 63/7</t>
  </si>
  <si>
    <t xml:space="preserve"> 64/8</t>
  </si>
  <si>
    <t xml:space="preserve"> 65/9</t>
  </si>
  <si>
    <t xml:space="preserve"> 5.00</t>
  </si>
  <si>
    <t>19.03,9</t>
  </si>
  <si>
    <t>+ 8.18,3</t>
  </si>
  <si>
    <t xml:space="preserve"> 67/8</t>
  </si>
  <si>
    <t xml:space="preserve"> 4.25,9</t>
  </si>
  <si>
    <t xml:space="preserve"> 4.25,1</t>
  </si>
  <si>
    <t>19.34,1</t>
  </si>
  <si>
    <t xml:space="preserve">  73/8</t>
  </si>
  <si>
    <t>+ 8.48,5</t>
  </si>
  <si>
    <t xml:space="preserve"> 68/10</t>
  </si>
  <si>
    <t xml:space="preserve"> 9.14,9</t>
  </si>
  <si>
    <t xml:space="preserve"> 9.02,5</t>
  </si>
  <si>
    <t xml:space="preserve"> 4.13,7</t>
  </si>
  <si>
    <t xml:space="preserve"> 4.12,5</t>
  </si>
  <si>
    <t>26.43,6</t>
  </si>
  <si>
    <t xml:space="preserve">  72/10</t>
  </si>
  <si>
    <t xml:space="preserve">  69/10</t>
  </si>
  <si>
    <t>+15.58,0</t>
  </si>
  <si>
    <t xml:space="preserve"> 69/6</t>
  </si>
  <si>
    <t xml:space="preserve"> 9.07,5</t>
  </si>
  <si>
    <t xml:space="preserve"> 9.03,3</t>
  </si>
  <si>
    <t xml:space="preserve"> 4.16,7</t>
  </si>
  <si>
    <t>26.43,9</t>
  </si>
  <si>
    <t xml:space="preserve">  70/6</t>
  </si>
  <si>
    <t>+15.58,3</t>
  </si>
  <si>
    <t xml:space="preserve"> 70/8</t>
  </si>
  <si>
    <t xml:space="preserve"> 9.12,4</t>
  </si>
  <si>
    <t xml:space="preserve"> 9.10,2</t>
  </si>
  <si>
    <t xml:space="preserve"> 4.12,7</t>
  </si>
  <si>
    <t xml:space="preserve"> 4.11,7</t>
  </si>
  <si>
    <t>26.47,0</t>
  </si>
  <si>
    <t xml:space="preserve">  71/8</t>
  </si>
  <si>
    <t xml:space="preserve">  68/8</t>
  </si>
  <si>
    <t>+16.01,4</t>
  </si>
  <si>
    <t xml:space="preserve"> 71/10</t>
  </si>
  <si>
    <t xml:space="preserve"> 9.28,6</t>
  </si>
  <si>
    <t xml:space="preserve"> 9.24,7</t>
  </si>
  <si>
    <t xml:space="preserve"> 4.20,4</t>
  </si>
  <si>
    <t xml:space="preserve"> 4.18,4</t>
  </si>
  <si>
    <t>27.32,1</t>
  </si>
  <si>
    <t xml:space="preserve">  73/10</t>
  </si>
  <si>
    <t xml:space="preserve">  71/10</t>
  </si>
  <si>
    <t>+16.46,5</t>
  </si>
  <si>
    <t xml:space="preserve"> 72/5</t>
  </si>
  <si>
    <t xml:space="preserve"> 9.31,8</t>
  </si>
  <si>
    <t xml:space="preserve"> 9.27,6</t>
  </si>
  <si>
    <t xml:space="preserve"> 4.22,7</t>
  </si>
  <si>
    <t xml:space="preserve"> 4.20,5</t>
  </si>
  <si>
    <t>27.42,6</t>
  </si>
  <si>
    <t xml:space="preserve">  74/5</t>
  </si>
  <si>
    <t xml:space="preserve">  73/5</t>
  </si>
  <si>
    <t xml:space="preserve">  72/5</t>
  </si>
  <si>
    <t>+16.57,0</t>
  </si>
  <si>
    <t xml:space="preserve"> 73/4</t>
  </si>
  <si>
    <t xml:space="preserve">  75/4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</si>
  <si>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</si>
  <si>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</si>
  <si>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</si>
  <si>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</si>
  <si>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</si>
  <si>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</si>
  <si>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</si>
  <si>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</si>
  <si>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</si>
  <si>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</si>
  <si>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</si>
  <si>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</si>
  <si>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</si>
  <si>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</si>
  <si>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</si>
  <si>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</si>
  <si>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</si>
  <si>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</si>
  <si>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</si>
  <si>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</si>
  <si>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</si>
  <si>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</si>
  <si>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</si>
  <si>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</si>
  <si>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</si>
  <si>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</si>
  <si>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</si>
  <si>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</si>
  <si>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</si>
  <si>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</si>
  <si>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</si>
  <si>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</si>
  <si>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</si>
  <si>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</si>
  <si>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</si>
  <si>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</si>
  <si>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</si>
  <si>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</si>
  <si>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</si>
  <si>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</si>
  <si>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</si>
  <si>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</si>
  <si>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</si>
  <si>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</si>
  <si>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</si>
  <si>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</si>
  <si>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</si>
  <si>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</si>
  <si>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</si>
  <si>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</si>
  <si>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</si>
  <si>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</si>
  <si>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</si>
  <si>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</si>
  <si>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</si>
  <si>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</si>
  <si>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</si>
  <si>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</si>
  <si>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</si>
  <si>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</si>
  <si>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</si>
  <si>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</si>
  <si>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</si>
  <si>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</si>
  <si>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</si>
  <si>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</si>
  <si>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</si>
  <si>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</si>
  <si>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</si>
  <si>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</si>
  <si>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</si>
  <si>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</si>
  <si>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5.18,8</t>
  </si>
  <si>
    <t xml:space="preserve"> 7.00,3</t>
  </si>
  <si>
    <t xml:space="preserve"> 5.19,8</t>
  </si>
  <si>
    <t xml:space="preserve"> 7.01,2</t>
  </si>
  <si>
    <t xml:space="preserve"> 5.19,9</t>
  </si>
  <si>
    <t xml:space="preserve"> 5.28,5</t>
  </si>
  <si>
    <t xml:space="preserve"> 7.12,3</t>
  </si>
  <si>
    <t xml:space="preserve">   6/3</t>
  </si>
  <si>
    <t xml:space="preserve"> 5.29,6</t>
  </si>
  <si>
    <t xml:space="preserve"> 7.05,3</t>
  </si>
  <si>
    <t xml:space="preserve">   4/1</t>
  </si>
  <si>
    <t xml:space="preserve">  7/2</t>
  </si>
  <si>
    <t xml:space="preserve"> 5.29,8</t>
  </si>
  <si>
    <t xml:space="preserve"> 5.29,1</t>
  </si>
  <si>
    <t xml:space="preserve">   7/2</t>
  </si>
  <si>
    <t xml:space="preserve"> 5.27,0</t>
  </si>
  <si>
    <t xml:space="preserve"> 7.18,1</t>
  </si>
  <si>
    <t xml:space="preserve"> 5.18,4</t>
  </si>
  <si>
    <t xml:space="preserve"> 11/4</t>
  </si>
  <si>
    <t xml:space="preserve"> 5.33,9</t>
  </si>
  <si>
    <t xml:space="preserve"> 7.22,1</t>
  </si>
  <si>
    <t xml:space="preserve"> 7.07,9</t>
  </si>
  <si>
    <t xml:space="preserve"> 7.05,4</t>
  </si>
  <si>
    <t xml:space="preserve"> 7.19,0</t>
  </si>
  <si>
    <t xml:space="preserve"> 7.13,6</t>
  </si>
  <si>
    <t xml:space="preserve"> 7.18,2</t>
  </si>
  <si>
    <t xml:space="preserve"> 7.49,4</t>
  </si>
  <si>
    <t xml:space="preserve">  22/5</t>
  </si>
  <si>
    <t xml:space="preserve">  14/4</t>
  </si>
  <si>
    <t xml:space="preserve"> 7.14,0</t>
  </si>
  <si>
    <t xml:space="preserve">  12/3</t>
  </si>
  <si>
    <t xml:space="preserve">   9/4</t>
  </si>
  <si>
    <t xml:space="preserve"> 5.35,4</t>
  </si>
  <si>
    <t xml:space="preserve"> 7.11,9</t>
  </si>
  <si>
    <t xml:space="preserve"> 14/5</t>
  </si>
  <si>
    <t xml:space="preserve"> 7.19,7</t>
  </si>
  <si>
    <t xml:space="preserve"> 7.23,3</t>
  </si>
  <si>
    <t xml:space="preserve">  15/1</t>
  </si>
  <si>
    <t xml:space="preserve"> 5.39,4</t>
  </si>
  <si>
    <t xml:space="preserve"> 7.24,6</t>
  </si>
  <si>
    <t xml:space="preserve"> 5.42,1</t>
  </si>
  <si>
    <t xml:space="preserve"> 7.26,7</t>
  </si>
  <si>
    <t xml:space="preserve"> 5.42,4</t>
  </si>
  <si>
    <t xml:space="preserve"> 7.31,7</t>
  </si>
  <si>
    <t xml:space="preserve">  20/1</t>
  </si>
  <si>
    <t xml:space="preserve"> 5.50,4</t>
  </si>
  <si>
    <t xml:space="preserve"> 7.40,2</t>
  </si>
  <si>
    <t xml:space="preserve">  22/3</t>
  </si>
  <si>
    <t xml:space="preserve"> 5.52,4</t>
  </si>
  <si>
    <t xml:space="preserve"> 7.45,7</t>
  </si>
  <si>
    <t xml:space="preserve"> 5.50,1</t>
  </si>
  <si>
    <t xml:space="preserve"> 7.46,1</t>
  </si>
  <si>
    <t xml:space="preserve">  21/2</t>
  </si>
  <si>
    <t xml:space="preserve"> 5.53,0</t>
  </si>
  <si>
    <t xml:space="preserve"> 8.31,4</t>
  </si>
  <si>
    <t xml:space="preserve"> 6.06,5</t>
  </si>
  <si>
    <t xml:space="preserve"> 8.01,1</t>
  </si>
  <si>
    <t xml:space="preserve"> 5.33,2</t>
  </si>
  <si>
    <t xml:space="preserve"> 7.19,8</t>
  </si>
  <si>
    <t xml:space="preserve"> 5.34,2</t>
  </si>
  <si>
    <t xml:space="preserve">   5/3</t>
  </si>
  <si>
    <t xml:space="preserve">  16/6</t>
  </si>
  <si>
    <t xml:space="preserve">  16/5</t>
  </si>
  <si>
    <t xml:space="preserve">  14/3</t>
  </si>
  <si>
    <t xml:space="preserve">  19/4</t>
  </si>
  <si>
    <t xml:space="preserve"> 5.32,3</t>
  </si>
  <si>
    <t xml:space="preserve"> 7.21,5</t>
  </si>
  <si>
    <t xml:space="preserve"> 17/1</t>
  </si>
  <si>
    <t xml:space="preserve"> 5.36,0</t>
  </si>
  <si>
    <t xml:space="preserve"> 7.21,8</t>
  </si>
  <si>
    <t xml:space="preserve">  24/2</t>
  </si>
  <si>
    <t xml:space="preserve"> 5.37,9</t>
  </si>
  <si>
    <t xml:space="preserve"> 7.24,7</t>
  </si>
  <si>
    <t xml:space="preserve">  19/5</t>
  </si>
  <si>
    <t xml:space="preserve">  26/2</t>
  </si>
  <si>
    <t xml:space="preserve"> 5.37,7</t>
  </si>
  <si>
    <t xml:space="preserve"> 7.30,4</t>
  </si>
  <si>
    <t xml:space="preserve">  25/2</t>
  </si>
  <si>
    <t xml:space="preserve">  34/4</t>
  </si>
  <si>
    <t xml:space="preserve"> 5.43,5</t>
  </si>
  <si>
    <t xml:space="preserve">  27/5</t>
  </si>
  <si>
    <t xml:space="preserve"> 5.46,0</t>
  </si>
  <si>
    <t xml:space="preserve"> 7.34,2</t>
  </si>
  <si>
    <t xml:space="preserve"> 5.48,0</t>
  </si>
  <si>
    <t xml:space="preserve"> 7.43,9</t>
  </si>
  <si>
    <t xml:space="preserve">  31/6</t>
  </si>
  <si>
    <t xml:space="preserve"> 5.47,4</t>
  </si>
  <si>
    <t xml:space="preserve"> 7.46,8</t>
  </si>
  <si>
    <t xml:space="preserve"> 6.00,3</t>
  </si>
  <si>
    <t xml:space="preserve"> 7.49,7</t>
  </si>
  <si>
    <t xml:space="preserve">  33/4</t>
  </si>
  <si>
    <t xml:space="preserve"> 6.05,3</t>
  </si>
  <si>
    <t xml:space="preserve"> 8.04,1</t>
  </si>
  <si>
    <t xml:space="preserve">  34/6</t>
  </si>
  <si>
    <t xml:space="preserve"> 5.34,5</t>
  </si>
  <si>
    <t>15.11,8</t>
  </si>
  <si>
    <t xml:space="preserve"> 5.44,6</t>
  </si>
  <si>
    <t xml:space="preserve"> 7.27,3</t>
  </si>
  <si>
    <t xml:space="preserve"> 5.08,3</t>
  </si>
  <si>
    <t xml:space="preserve"> 9.10,9</t>
  </si>
  <si>
    <t xml:space="preserve"> 0.20</t>
  </si>
  <si>
    <t xml:space="preserve">  23/3</t>
  </si>
  <si>
    <t xml:space="preserve">  30/3</t>
  </si>
  <si>
    <t xml:space="preserve">  28/5</t>
  </si>
  <si>
    <t xml:space="preserve">  30/1</t>
  </si>
  <si>
    <t xml:space="preserve">  25/1</t>
  </si>
  <si>
    <t xml:space="preserve">  32/6</t>
  </si>
  <si>
    <t xml:space="preserve">  31/8</t>
  </si>
  <si>
    <t xml:space="preserve">  41/9</t>
  </si>
  <si>
    <t xml:space="preserve">  36/9</t>
  </si>
  <si>
    <t xml:space="preserve"> 5.54,6</t>
  </si>
  <si>
    <t xml:space="preserve"> 7.47,7</t>
  </si>
  <si>
    <t xml:space="preserve">  37/4</t>
  </si>
  <si>
    <t xml:space="preserve"> 5.55,8</t>
  </si>
  <si>
    <t xml:space="preserve"> 7.51,6</t>
  </si>
  <si>
    <t xml:space="preserve"> 5.51,4</t>
  </si>
  <si>
    <t xml:space="preserve"> 7.47,6</t>
  </si>
  <si>
    <t xml:space="preserve">  33/1</t>
  </si>
  <si>
    <t xml:space="preserve"> 7.45,1</t>
  </si>
  <si>
    <t xml:space="preserve">  29/6</t>
  </si>
  <si>
    <t xml:space="preserve"> 6.04,3</t>
  </si>
  <si>
    <t xml:space="preserve"> 8.02,6</t>
  </si>
  <si>
    <t xml:space="preserve">  40/2</t>
  </si>
  <si>
    <t xml:space="preserve">  41/7</t>
  </si>
  <si>
    <t xml:space="preserve"> 6.03,7</t>
  </si>
  <si>
    <t xml:space="preserve"> 8.16,3</t>
  </si>
  <si>
    <t xml:space="preserve"> 6.06,2</t>
  </si>
  <si>
    <t xml:space="preserve"> 8.01,5</t>
  </si>
  <si>
    <t xml:space="preserve"> 5.38,0</t>
  </si>
  <si>
    <t xml:space="preserve"> 7.29,4</t>
  </si>
  <si>
    <t xml:space="preserve"> 2.40</t>
  </si>
  <si>
    <t xml:space="preserve"> 6.16,6</t>
  </si>
  <si>
    <t xml:space="preserve"> 8.14,1</t>
  </si>
  <si>
    <t xml:space="preserve"> 6.34,2</t>
  </si>
  <si>
    <t xml:space="preserve"> 8.41,1</t>
  </si>
  <si>
    <t xml:space="preserve"> 6.33,8</t>
  </si>
  <si>
    <t xml:space="preserve"> 8.45,4</t>
  </si>
  <si>
    <t xml:space="preserve">  46/3</t>
  </si>
  <si>
    <t xml:space="preserve"> 6.50,1</t>
  </si>
  <si>
    <t xml:space="preserve"> 8.52,7</t>
  </si>
  <si>
    <t xml:space="preserve"> 6.48,3</t>
  </si>
  <si>
    <t xml:space="preserve"> 9.01,2</t>
  </si>
  <si>
    <t xml:space="preserve">  50/4</t>
  </si>
  <si>
    <t xml:space="preserve"> 6.22,3</t>
  </si>
  <si>
    <t xml:space="preserve"> 8.19,4</t>
  </si>
  <si>
    <t xml:space="preserve">  45/2</t>
  </si>
  <si>
    <t xml:space="preserve"> 6.20,9</t>
  </si>
  <si>
    <t xml:space="preserve"> 8.19,2</t>
  </si>
  <si>
    <t xml:space="preserve">  44/1</t>
  </si>
  <si>
    <t xml:space="preserve"> 6.37,5</t>
  </si>
  <si>
    <t xml:space="preserve"> 8.34,1</t>
  </si>
  <si>
    <t xml:space="preserve">  52/4</t>
  </si>
  <si>
    <t xml:space="preserve"> 6.35,8</t>
  </si>
  <si>
    <t xml:space="preserve"> 8.37,5</t>
  </si>
  <si>
    <t xml:space="preserve">  58/7</t>
  </si>
  <si>
    <t xml:space="preserve"> 6.39,6</t>
  </si>
  <si>
    <t xml:space="preserve"> 8.41,8</t>
  </si>
  <si>
    <t xml:space="preserve"> 51/5</t>
  </si>
  <si>
    <t xml:space="preserve"> 6.42,7</t>
  </si>
  <si>
    <t xml:space="preserve"> 8.54,3</t>
  </si>
  <si>
    <t xml:space="preserve"> 6.57,6</t>
  </si>
  <si>
    <t xml:space="preserve"> 9.08,2</t>
  </si>
  <si>
    <t xml:space="preserve">  56/6</t>
  </si>
  <si>
    <t xml:space="preserve"> 6.53,2</t>
  </si>
  <si>
    <t xml:space="preserve"> 9.09,6</t>
  </si>
  <si>
    <t xml:space="preserve"> 6.56,0</t>
  </si>
  <si>
    <t xml:space="preserve"> 9.17,6</t>
  </si>
  <si>
    <t xml:space="preserve">  60/7</t>
  </si>
  <si>
    <t xml:space="preserve"> 9.15,7</t>
  </si>
  <si>
    <t xml:space="preserve"> 1.30</t>
  </si>
  <si>
    <t xml:space="preserve">  59/5</t>
  </si>
  <si>
    <t xml:space="preserve"> 6.31,6</t>
  </si>
  <si>
    <t xml:space="preserve"> 8.32,9</t>
  </si>
  <si>
    <t xml:space="preserve"> 7.12,6</t>
  </si>
  <si>
    <t xml:space="preserve">  35/3</t>
  </si>
  <si>
    <t xml:space="preserve"> 5.49,1</t>
  </si>
  <si>
    <t xml:space="preserve"> 8.22,5</t>
  </si>
  <si>
    <t>ENGINE</t>
  </si>
  <si>
    <t xml:space="preserve">  44/10</t>
  </si>
  <si>
    <t xml:space="preserve">  47/5</t>
  </si>
  <si>
    <t xml:space="preserve">  38/7</t>
  </si>
  <si>
    <t xml:space="preserve">  50/5</t>
  </si>
  <si>
    <t xml:space="preserve">  48/8</t>
  </si>
  <si>
    <t xml:space="preserve">  52/6</t>
  </si>
  <si>
    <t xml:space="preserve"> 6.08,1</t>
  </si>
  <si>
    <t xml:space="preserve"> 8.38,9</t>
  </si>
  <si>
    <t>GEARBOX</t>
  </si>
  <si>
    <t xml:space="preserve">  51/5</t>
  </si>
  <si>
    <t xml:space="preserve">  49/3</t>
  </si>
  <si>
    <t xml:space="preserve">  58/6</t>
  </si>
  <si>
    <t xml:space="preserve">  63/8</t>
  </si>
  <si>
    <t xml:space="preserve">  70/9</t>
  </si>
  <si>
    <t xml:space="preserve"> 8.49,2</t>
  </si>
  <si>
    <t xml:space="preserve">  55/7</t>
  </si>
  <si>
    <t xml:space="preserve"> 5.59,0</t>
  </si>
  <si>
    <t xml:space="preserve"> 7.25,5</t>
  </si>
  <si>
    <t xml:space="preserve"> 7.01,9</t>
  </si>
  <si>
    <t xml:space="preserve"> 5.53,3</t>
  </si>
  <si>
    <t>POWERSTEERING</t>
  </si>
  <si>
    <t xml:space="preserve">  40/9</t>
  </si>
  <si>
    <t xml:space="preserve"> 6.02,6</t>
  </si>
  <si>
    <t xml:space="preserve"> 6.36,8</t>
  </si>
  <si>
    <t xml:space="preserve">  55/2</t>
  </si>
  <si>
    <t xml:space="preserve">  54/1</t>
  </si>
  <si>
    <t xml:space="preserve">  61/4</t>
  </si>
  <si>
    <t xml:space="preserve">  59/3</t>
  </si>
  <si>
    <t xml:space="preserve">  64/5</t>
  </si>
  <si>
    <t xml:space="preserve">  69/8</t>
  </si>
  <si>
    <t xml:space="preserve">  67/6</t>
  </si>
  <si>
    <t xml:space="preserve">  68/7</t>
  </si>
  <si>
    <t xml:space="preserve">  71/9</t>
  </si>
  <si>
    <t xml:space="preserve">   2</t>
  </si>
  <si>
    <t>SS6F</t>
  </si>
  <si>
    <t xml:space="preserve">  36</t>
  </si>
  <si>
    <t>SS6S</t>
  </si>
  <si>
    <t xml:space="preserve">  40</t>
  </si>
  <si>
    <t xml:space="preserve">  48</t>
  </si>
  <si>
    <t>TC6</t>
  </si>
  <si>
    <t xml:space="preserve">  54</t>
  </si>
  <si>
    <t xml:space="preserve">  55</t>
  </si>
  <si>
    <t>SS5F</t>
  </si>
  <si>
    <t xml:space="preserve">  56</t>
  </si>
  <si>
    <t xml:space="preserve">  58</t>
  </si>
  <si>
    <t xml:space="preserve">  62</t>
  </si>
  <si>
    <t xml:space="preserve">  70</t>
  </si>
  <si>
    <t xml:space="preserve">  71</t>
  </si>
  <si>
    <t xml:space="preserve">  78</t>
  </si>
  <si>
    <t xml:space="preserve">  4</t>
  </si>
  <si>
    <t>TC4D</t>
  </si>
  <si>
    <t>2 min. late</t>
  </si>
  <si>
    <t xml:space="preserve"> 30</t>
  </si>
  <si>
    <t>TC6A</t>
  </si>
  <si>
    <t>16 min. late</t>
  </si>
  <si>
    <t xml:space="preserve"> 65</t>
  </si>
  <si>
    <t>9 min. late</t>
  </si>
  <si>
    <t>SS5</t>
  </si>
  <si>
    <t>Uue-Saaluse1</t>
  </si>
  <si>
    <t xml:space="preserve"> 118.87 km/h</t>
  </si>
  <si>
    <t xml:space="preserve"> 109.99 km/h</t>
  </si>
  <si>
    <t xml:space="preserve"> 115.10 km/h</t>
  </si>
  <si>
    <t xml:space="preserve"> 114.96 km/h</t>
  </si>
  <si>
    <t xml:space="preserve"> 109.07 km/h</t>
  </si>
  <si>
    <t xml:space="preserve"> 108.14 km/h</t>
  </si>
  <si>
    <t xml:space="preserve"> 111.36 km/h</t>
  </si>
  <si>
    <t xml:space="preserve"> 105.92 km/h</t>
  </si>
  <si>
    <t xml:space="preserve"> 104.29 km/h</t>
  </si>
  <si>
    <t xml:space="preserve">  96.21 km/h</t>
  </si>
  <si>
    <t>10.18 km</t>
  </si>
  <si>
    <t xml:space="preserve">  2 Kaur/Simm</t>
  </si>
  <si>
    <t xml:space="preserve"> 26 Solberg/Engan</t>
  </si>
  <si>
    <t xml:space="preserve"> 43 Virves/Pruul</t>
  </si>
  <si>
    <t>SS6</t>
  </si>
  <si>
    <t>Ruusmäe1</t>
  </si>
  <si>
    <t xml:space="preserve"> 122.91 km/h</t>
  </si>
  <si>
    <t xml:space="preserve"> 117.71 km/h</t>
  </si>
  <si>
    <t xml:space="preserve"> 120.98 km/h</t>
  </si>
  <si>
    <t xml:space="preserve"> 123.17 km/h</t>
  </si>
  <si>
    <t xml:space="preserve"> 117.18 km/h</t>
  </si>
  <si>
    <t xml:space="preserve"> 116.78 km/h</t>
  </si>
  <si>
    <t xml:space="preserve"> 121.69 km/h</t>
  </si>
  <si>
    <t xml:space="preserve"> 113.98 km/h</t>
  </si>
  <si>
    <t xml:space="preserve"> 110.71 km/h</t>
  </si>
  <si>
    <t xml:space="preserve"> 103.70 km/h</t>
  </si>
  <si>
    <t>14.38 km</t>
  </si>
  <si>
    <t xml:space="preserve">  7 Popov/Krylov</t>
  </si>
  <si>
    <t xml:space="preserve"> 5.09,8</t>
  </si>
  <si>
    <t xml:space="preserve"> 5.08,0</t>
  </si>
  <si>
    <t xml:space="preserve"> 6.49,8</t>
  </si>
  <si>
    <t xml:space="preserve"> 5.10,3</t>
  </si>
  <si>
    <t xml:space="preserve"> 6.48,1</t>
  </si>
  <si>
    <t xml:space="preserve"> 5.15,5</t>
  </si>
  <si>
    <t xml:space="preserve"> 6.54,2</t>
  </si>
  <si>
    <t xml:space="preserve"> 6.58,7</t>
  </si>
  <si>
    <t xml:space="preserve"> 5.25,5</t>
  </si>
  <si>
    <t xml:space="preserve"> 7.00,0</t>
  </si>
  <si>
    <t xml:space="preserve"> 5.14,0</t>
  </si>
  <si>
    <t xml:space="preserve"> 6.58,5</t>
  </si>
  <si>
    <t xml:space="preserve">  8/3</t>
  </si>
  <si>
    <t xml:space="preserve"> 7.07,4</t>
  </si>
  <si>
    <t xml:space="preserve"> 5.20,4</t>
  </si>
  <si>
    <t xml:space="preserve"> 7.04,1</t>
  </si>
  <si>
    <t xml:space="preserve">   8/2</t>
  </si>
  <si>
    <t xml:space="preserve"> 5.21,2</t>
  </si>
  <si>
    <t xml:space="preserve"> 7.06,8</t>
  </si>
  <si>
    <t xml:space="preserve">   9/3</t>
  </si>
  <si>
    <t xml:space="preserve"> 5.24,4</t>
  </si>
  <si>
    <t xml:space="preserve">  10/4</t>
  </si>
  <si>
    <t xml:space="preserve"> 7.04,5</t>
  </si>
  <si>
    <t xml:space="preserve"> 5.24,6</t>
  </si>
  <si>
    <t xml:space="preserve"> 7.07,5</t>
  </si>
  <si>
    <t xml:space="preserve"> 5.25,2</t>
  </si>
  <si>
    <t xml:space="preserve"> 7.10,0</t>
  </si>
  <si>
    <t xml:space="preserve">  12/5</t>
  </si>
  <si>
    <t xml:space="preserve"> 5.29,9</t>
  </si>
  <si>
    <t xml:space="preserve"> 7.11,8</t>
  </si>
  <si>
    <t xml:space="preserve">  16/1</t>
  </si>
  <si>
    <t xml:space="preserve"> 5.27,6</t>
  </si>
  <si>
    <t xml:space="preserve"> 7.14,7</t>
  </si>
  <si>
    <t xml:space="preserve"> 5.30,4</t>
  </si>
  <si>
    <t xml:space="preserve"> 5.43,0</t>
  </si>
  <si>
    <t xml:space="preserve"> 7.28,6</t>
  </si>
  <si>
    <t xml:space="preserve"> 5.41,5</t>
  </si>
  <si>
    <t xml:space="preserve"> 7.32,0</t>
  </si>
  <si>
    <t xml:space="preserve"> 5.42,6</t>
  </si>
  <si>
    <t xml:space="preserve"> 7.33,6</t>
  </si>
  <si>
    <t xml:space="preserve"> 5.45,3</t>
  </si>
  <si>
    <t xml:space="preserve"> 7.37,8</t>
  </si>
  <si>
    <t xml:space="preserve"> 5.49,4</t>
  </si>
  <si>
    <t xml:space="preserve"> 7.46,5</t>
  </si>
  <si>
    <t xml:space="preserve">  23/5</t>
  </si>
  <si>
    <t xml:space="preserve"> 7.09,7</t>
  </si>
  <si>
    <t xml:space="preserve">  14/1</t>
  </si>
  <si>
    <t xml:space="preserve">  13/6</t>
  </si>
  <si>
    <t xml:space="preserve"> 5.24,8</t>
  </si>
  <si>
    <t xml:space="preserve"> 7.13,0</t>
  </si>
  <si>
    <t xml:space="preserve"> 5.29,3</t>
  </si>
  <si>
    <t xml:space="preserve"> 7.13,1</t>
  </si>
  <si>
    <t xml:space="preserve"> 5.33,3</t>
  </si>
  <si>
    <t xml:space="preserve"> 7.15,7</t>
  </si>
  <si>
    <t xml:space="preserve"> 5.35,5</t>
  </si>
  <si>
    <t xml:space="preserve"> 7.21,9</t>
  </si>
  <si>
    <t xml:space="preserve"> 5.28,4</t>
  </si>
  <si>
    <t xml:space="preserve"> 7.22,8</t>
  </si>
  <si>
    <t xml:space="preserve">  24/3</t>
  </si>
  <si>
    <t xml:space="preserve"> 7.26,6</t>
  </si>
  <si>
    <t xml:space="preserve"> 5.40,0</t>
  </si>
  <si>
    <t xml:space="preserve"> 7.35,0</t>
  </si>
  <si>
    <t xml:space="preserve"> 27/3</t>
  </si>
  <si>
    <t xml:space="preserve"> 7.36,6</t>
  </si>
  <si>
    <t xml:space="preserve"> 5.45,9</t>
  </si>
  <si>
    <t xml:space="preserve"> 7.39,9</t>
  </si>
  <si>
    <t xml:space="preserve"> 5.47,2</t>
  </si>
  <si>
    <t xml:space="preserve">  33/7</t>
  </si>
  <si>
    <t xml:space="preserve">  32/4</t>
  </si>
  <si>
    <t xml:space="preserve"> 5.46,7</t>
  </si>
  <si>
    <t xml:space="preserve"> 7.48,8</t>
  </si>
  <si>
    <t xml:space="preserve"> 5.51,7</t>
  </si>
  <si>
    <t xml:space="preserve"> 7.43,6</t>
  </si>
  <si>
    <t>+ 4.35,8</t>
  </si>
  <si>
    <t xml:space="preserve"> 6.01,0</t>
  </si>
  <si>
    <t xml:space="preserve"> 7.56,3</t>
  </si>
  <si>
    <t xml:space="preserve"> 6.00,1</t>
  </si>
  <si>
    <t xml:space="preserve"> 7.55,5</t>
  </si>
  <si>
    <t xml:space="preserve"> 5.26,5</t>
  </si>
  <si>
    <t xml:space="preserve"> 7.15,6</t>
  </si>
  <si>
    <t xml:space="preserve">  31/3</t>
  </si>
  <si>
    <t xml:space="preserve"> 5.48,1</t>
  </si>
  <si>
    <t xml:space="preserve"> 7.37,5</t>
  </si>
  <si>
    <t xml:space="preserve"> 5.33,6</t>
  </si>
  <si>
    <t xml:space="preserve"> 7.26,3</t>
  </si>
  <si>
    <t xml:space="preserve">  25/7</t>
  </si>
  <si>
    <t xml:space="preserve">  42/8</t>
  </si>
  <si>
    <t xml:space="preserve"> 5.56,4</t>
  </si>
  <si>
    <t xml:space="preserve"> 7.46,3</t>
  </si>
  <si>
    <t xml:space="preserve"> 6.00,9</t>
  </si>
  <si>
    <t xml:space="preserve"> 7.51,8</t>
  </si>
  <si>
    <t xml:space="preserve"> 6.10,3</t>
  </si>
  <si>
    <t xml:space="preserve"> 8.13,1</t>
  </si>
  <si>
    <t xml:space="preserve"> 6.25,5</t>
  </si>
  <si>
    <t xml:space="preserve"> 8.45,3</t>
  </si>
  <si>
    <t xml:space="preserve"> 6.26,8</t>
  </si>
  <si>
    <t xml:space="preserve"> 8.46,9</t>
  </si>
  <si>
    <t xml:space="preserve"> 6.21,4</t>
  </si>
  <si>
    <t xml:space="preserve"> 6.39,1</t>
  </si>
  <si>
    <t xml:space="preserve"> 9.05,6</t>
  </si>
  <si>
    <t xml:space="preserve"> 6.20,1</t>
  </si>
  <si>
    <t xml:space="preserve"> 8.27,8</t>
  </si>
  <si>
    <t xml:space="preserve">  40/1</t>
  </si>
  <si>
    <t xml:space="preserve">  38/1</t>
  </si>
  <si>
    <t xml:space="preserve">  40/5</t>
  </si>
  <si>
    <t xml:space="preserve">  43/8</t>
  </si>
  <si>
    <t xml:space="preserve">  41/2</t>
  </si>
  <si>
    <t xml:space="preserve">  43/5</t>
  </si>
  <si>
    <t xml:space="preserve"> 6.11,2</t>
  </si>
  <si>
    <t xml:space="preserve"> 8.18,1</t>
  </si>
  <si>
    <t xml:space="preserve">  46/1</t>
  </si>
  <si>
    <t xml:space="preserve">  47/2</t>
  </si>
  <si>
    <t xml:space="preserve"> 6.18,6</t>
  </si>
  <si>
    <t xml:space="preserve"> 8.15,0</t>
  </si>
  <si>
    <t xml:space="preserve"> 6.27,7</t>
  </si>
  <si>
    <t xml:space="preserve"> 8.38,2</t>
  </si>
  <si>
    <t xml:space="preserve">  52/3</t>
  </si>
  <si>
    <t xml:space="preserve"> 6.28,3</t>
  </si>
  <si>
    <t xml:space="preserve"> 8.30,5</t>
  </si>
  <si>
    <t xml:space="preserve">  53/5</t>
  </si>
  <si>
    <t xml:space="preserve">  54/6</t>
  </si>
  <si>
    <t xml:space="preserve"> 6.47,5</t>
  </si>
  <si>
    <t xml:space="preserve"> 8.57,1</t>
  </si>
  <si>
    <t xml:space="preserve"> 7.02,2</t>
  </si>
  <si>
    <t xml:space="preserve"> 9.08,4</t>
  </si>
  <si>
    <t xml:space="preserve"> 6.54,3</t>
  </si>
  <si>
    <t xml:space="preserve"> 9.19,0</t>
  </si>
  <si>
    <t xml:space="preserve"> 8.29,6</t>
  </si>
  <si>
    <t xml:space="preserve"> 8.50,4</t>
  </si>
  <si>
    <t xml:space="preserve"> 6.39,5</t>
  </si>
  <si>
    <t>COOLING SYSTEM</t>
  </si>
  <si>
    <t>ELECTRICAL</t>
  </si>
  <si>
    <t xml:space="preserve">  49</t>
  </si>
  <si>
    <t>SS8F</t>
  </si>
  <si>
    <t xml:space="preserve">  68</t>
  </si>
  <si>
    <t>SS7F</t>
  </si>
  <si>
    <t xml:space="preserve">  79</t>
  </si>
  <si>
    <t>SS7S</t>
  </si>
  <si>
    <t>4/3</t>
  </si>
  <si>
    <t>0/1</t>
  </si>
  <si>
    <t xml:space="preserve"> 7.25,9</t>
  </si>
  <si>
    <t xml:space="preserve"> 7.29,9</t>
  </si>
  <si>
    <t xml:space="preserve"> 7.41,4</t>
  </si>
  <si>
    <t>58.02,4</t>
  </si>
  <si>
    <t xml:space="preserve">  2/1</t>
  </si>
  <si>
    <t xml:space="preserve"> 7.39,6</t>
  </si>
  <si>
    <t xml:space="preserve"> 7.39,4</t>
  </si>
  <si>
    <t xml:space="preserve"> 7.41,0</t>
  </si>
  <si>
    <t>58.38,5</t>
  </si>
  <si>
    <t>+ 0.36,1</t>
  </si>
  <si>
    <t xml:space="preserve"> 7.59,8</t>
  </si>
  <si>
    <t xml:space="preserve"> 7.56,1</t>
  </si>
  <si>
    <t>58.50,7</t>
  </si>
  <si>
    <t>+ 0.48,3</t>
  </si>
  <si>
    <t xml:space="preserve">  4/2</t>
  </si>
  <si>
    <t xml:space="preserve"> 7.44,3</t>
  </si>
  <si>
    <t xml:space="preserve"> 7.45,8</t>
  </si>
  <si>
    <t xml:space="preserve"> 7.57,9</t>
  </si>
  <si>
    <t>59.20,9</t>
  </si>
  <si>
    <t>+ 1.18,5</t>
  </si>
  <si>
    <t xml:space="preserve">  5/1</t>
  </si>
  <si>
    <t xml:space="preserve"> 7.43,0</t>
  </si>
  <si>
    <t xml:space="preserve"> 7.38,2</t>
  </si>
  <si>
    <t xml:space="preserve"> 7.57,0</t>
  </si>
  <si>
    <t>59.35,7</t>
  </si>
  <si>
    <t>+ 1.33,3</t>
  </si>
  <si>
    <t xml:space="preserve"> 7.48,7</t>
  </si>
  <si>
    <t xml:space="preserve"> 7.44,5</t>
  </si>
  <si>
    <t xml:space="preserve"> 8.24,0</t>
  </si>
  <si>
    <t xml:space="preserve"> 1:00.08,1</t>
  </si>
  <si>
    <t>+ 2.05,7</t>
  </si>
  <si>
    <t xml:space="preserve"> 7.53,6</t>
  </si>
  <si>
    <t xml:space="preserve"> 7.53,4</t>
  </si>
  <si>
    <t xml:space="preserve"> 8.11,7</t>
  </si>
  <si>
    <t xml:space="preserve"> 1:00.14,6</t>
  </si>
  <si>
    <t>+ 2.12,2</t>
  </si>
  <si>
    <t xml:space="preserve"> 7.57,8</t>
  </si>
  <si>
    <t xml:space="preserve"> 7.59,4</t>
  </si>
  <si>
    <t xml:space="preserve"> 1:00.31,8</t>
  </si>
  <si>
    <t>+ 2.29,4</t>
  </si>
  <si>
    <t xml:space="preserve">  9/3</t>
  </si>
  <si>
    <t xml:space="preserve"> 8.03,1</t>
  </si>
  <si>
    <t xml:space="preserve"> 8.11,4</t>
  </si>
  <si>
    <t xml:space="preserve"> 10/4</t>
  </si>
  <si>
    <t xml:space="preserve"> 7.58,7</t>
  </si>
  <si>
    <t xml:space="preserve"> 8.12,5</t>
  </si>
  <si>
    <t xml:space="preserve"> 1:00.53,3</t>
  </si>
  <si>
    <t>+ 2.50,9</t>
  </si>
  <si>
    <t xml:space="preserve"> 8.10,1</t>
  </si>
  <si>
    <t xml:space="preserve"> 8.07,3</t>
  </si>
  <si>
    <t xml:space="preserve"> 8.06,6</t>
  </si>
  <si>
    <t xml:space="preserve"> 1:01.30,7</t>
  </si>
  <si>
    <t>+ 3.28,3</t>
  </si>
  <si>
    <t xml:space="preserve"> 8.17,3</t>
  </si>
  <si>
    <t xml:space="preserve"> 8.15,1</t>
  </si>
  <si>
    <t xml:space="preserve"> 8.05,1</t>
  </si>
  <si>
    <t xml:space="preserve"> 1:01.38,4</t>
  </si>
  <si>
    <t>+ 3.36,0</t>
  </si>
  <si>
    <t xml:space="preserve"> 8.34,2</t>
  </si>
  <si>
    <t xml:space="preserve"> 8.09,3</t>
  </si>
  <si>
    <t xml:space="preserve"> 8.11,2</t>
  </si>
  <si>
    <t xml:space="preserve"> 8.04,9</t>
  </si>
  <si>
    <t xml:space="preserve"> 7.56,0</t>
  </si>
  <si>
    <t xml:space="preserve"> 1.10</t>
  </si>
  <si>
    <t xml:space="preserve"> 1:01.48,1</t>
  </si>
  <si>
    <t>+ 3.45,7</t>
  </si>
  <si>
    <t xml:space="preserve"> 15/3</t>
  </si>
  <si>
    <t xml:space="preserve"> 8.23,4</t>
  </si>
  <si>
    <t xml:space="preserve"> 8.18,8</t>
  </si>
  <si>
    <t xml:space="preserve"> 1:02.11,2</t>
  </si>
  <si>
    <t>+ 4.08,8</t>
  </si>
  <si>
    <t xml:space="preserve"> 8.41,6</t>
  </si>
  <si>
    <t xml:space="preserve"> 8.28,4</t>
  </si>
  <si>
    <t xml:space="preserve"> 8.42,2</t>
  </si>
  <si>
    <t xml:space="preserve"> 8.17,4</t>
  </si>
  <si>
    <t xml:space="preserve"> 8.35,3</t>
  </si>
  <si>
    <t xml:space="preserve"> 8.32,4</t>
  </si>
  <si>
    <t xml:space="preserve"> 8.28,3</t>
  </si>
  <si>
    <t xml:space="preserve"> 1:05.05,6</t>
  </si>
  <si>
    <t>+ 7.03,2</t>
  </si>
  <si>
    <t xml:space="preserve"> 8.54,8</t>
  </si>
  <si>
    <t xml:space="preserve"> 8.49,1</t>
  </si>
  <si>
    <t xml:space="preserve"> 8.47,5</t>
  </si>
  <si>
    <t xml:space="preserve"> 1:06.31,1</t>
  </si>
  <si>
    <t xml:space="preserve">  20/5</t>
  </si>
  <si>
    <t>+ 8.28,7</t>
  </si>
  <si>
    <t xml:space="preserve"> 8.38,8</t>
  </si>
  <si>
    <t>DRIVESHAFT</t>
  </si>
  <si>
    <t>25.40,6</t>
  </si>
  <si>
    <t>CLUTCH</t>
  </si>
  <si>
    <t xml:space="preserve"> 1:00.48,1</t>
  </si>
  <si>
    <t>+ 2.45,7</t>
  </si>
  <si>
    <t xml:space="preserve"> 8.14,3</t>
  </si>
  <si>
    <t xml:space="preserve"> 1:01.44,8</t>
  </si>
  <si>
    <t>+ 3.42,4</t>
  </si>
  <si>
    <t xml:space="preserve"> 8.37,4</t>
  </si>
  <si>
    <t xml:space="preserve"> 1:04.15,1</t>
  </si>
  <si>
    <t>+ 6.12,7</t>
  </si>
  <si>
    <t xml:space="preserve"> 8.42,0</t>
  </si>
  <si>
    <t xml:space="preserve"> 1:04.16,7</t>
  </si>
  <si>
    <t>+ 6.14,3</t>
  </si>
  <si>
    <t xml:space="preserve"> 8.38,3</t>
  </si>
  <si>
    <t xml:space="preserve"> 8.33,4</t>
  </si>
  <si>
    <t xml:space="preserve">  17/5</t>
  </si>
  <si>
    <t xml:space="preserve"> 8.10,4</t>
  </si>
  <si>
    <t xml:space="preserve"> 8.36,4</t>
  </si>
  <si>
    <t xml:space="preserve"> 7.44,0</t>
  </si>
  <si>
    <t xml:space="preserve"> 1:01.29,0</t>
  </si>
  <si>
    <t>+ 3.26,6</t>
  </si>
  <si>
    <t xml:space="preserve"> 13/2</t>
  </si>
  <si>
    <t xml:space="preserve">  15/2</t>
  </si>
  <si>
    <t xml:space="preserve"> 8.24,9</t>
  </si>
  <si>
    <t xml:space="preserve"> 8.32,5</t>
  </si>
  <si>
    <t xml:space="preserve"> 8.17,9</t>
  </si>
  <si>
    <t xml:space="preserve"> 1:02.21,3</t>
  </si>
  <si>
    <t>+ 4.18,9</t>
  </si>
  <si>
    <t xml:space="preserve"> 8.42,7</t>
  </si>
  <si>
    <t xml:space="preserve"> 8.37,0</t>
  </si>
  <si>
    <t xml:space="preserve"> 8.08,8</t>
  </si>
  <si>
    <t xml:space="preserve"> 1:02.55,3</t>
  </si>
  <si>
    <t xml:space="preserve">  20/2</t>
  </si>
  <si>
    <t>+ 4.52,9</t>
  </si>
  <si>
    <t xml:space="preserve">  23/4</t>
  </si>
  <si>
    <t xml:space="preserve"> 9.22,0</t>
  </si>
  <si>
    <t xml:space="preserve"> 1:05.11,7</t>
  </si>
  <si>
    <t xml:space="preserve">  25/4</t>
  </si>
  <si>
    <t>+ 7.09,3</t>
  </si>
  <si>
    <t xml:space="preserve"> 8.04,0</t>
  </si>
  <si>
    <t xml:space="preserve"> 8.13,3</t>
  </si>
  <si>
    <t xml:space="preserve"> 7.50,2</t>
  </si>
  <si>
    <t xml:space="preserve"> 1:17.18,3</t>
  </si>
  <si>
    <t>+19.15,9</t>
  </si>
  <si>
    <t xml:space="preserve">  16/2</t>
  </si>
  <si>
    <t xml:space="preserve"> 18/5</t>
  </si>
  <si>
    <t xml:space="preserve"> 8.25,4</t>
  </si>
  <si>
    <t xml:space="preserve"> 8.38,1</t>
  </si>
  <si>
    <t xml:space="preserve"> 8.17,8</t>
  </si>
  <si>
    <t xml:space="preserve"> 1:02.49,4</t>
  </si>
  <si>
    <t>+ 4.47,0</t>
  </si>
  <si>
    <t xml:space="preserve"> 19/2</t>
  </si>
  <si>
    <t xml:space="preserve"> 8.37,3</t>
  </si>
  <si>
    <t xml:space="preserve"> 8.32,0</t>
  </si>
  <si>
    <t xml:space="preserve"> 1:03.53,3</t>
  </si>
  <si>
    <t>+ 5.50,9</t>
  </si>
  <si>
    <t xml:space="preserve"> 21/1</t>
  </si>
  <si>
    <t xml:space="preserve"> 8.27,6</t>
  </si>
  <si>
    <t xml:space="preserve"> 8.49,7</t>
  </si>
  <si>
    <t xml:space="preserve"> 8.21,9</t>
  </si>
  <si>
    <t xml:space="preserve"> 1:04.06,1</t>
  </si>
  <si>
    <t>+ 6.03,7</t>
  </si>
  <si>
    <t xml:space="preserve"> 22/1</t>
  </si>
  <si>
    <t xml:space="preserve"> 23/2</t>
  </si>
  <si>
    <t xml:space="preserve"> 8.35,6</t>
  </si>
  <si>
    <t xml:space="preserve"> 9.00,8</t>
  </si>
  <si>
    <t xml:space="preserve"> 8.31,8</t>
  </si>
  <si>
    <t xml:space="preserve"> 1:04.45,6</t>
  </si>
  <si>
    <t>+ 6.43,2</t>
  </si>
  <si>
    <t xml:space="preserve"> 25/4</t>
  </si>
  <si>
    <t xml:space="preserve"> 26/3</t>
  </si>
  <si>
    <t xml:space="preserve"> 8.33,6</t>
  </si>
  <si>
    <t xml:space="preserve"> 9.18,9</t>
  </si>
  <si>
    <t xml:space="preserve"> 8.22,2</t>
  </si>
  <si>
    <t xml:space="preserve"> 1:05.06,5</t>
  </si>
  <si>
    <t>+ 7.04,1</t>
  </si>
  <si>
    <t xml:space="preserve"> 8.44,5</t>
  </si>
  <si>
    <t xml:space="preserve"> 8.46,5</t>
  </si>
  <si>
    <t xml:space="preserve"> 29/5</t>
  </si>
  <si>
    <t xml:space="preserve"> 8.54,6</t>
  </si>
  <si>
    <t>10.00,5</t>
  </si>
  <si>
    <t xml:space="preserve"> 8.54,9</t>
  </si>
  <si>
    <t xml:space="preserve"> 1:07.25,6</t>
  </si>
  <si>
    <t>+ 9.23,2</t>
  </si>
  <si>
    <t xml:space="preserve"> 9.02,3</t>
  </si>
  <si>
    <t>10.14,9</t>
  </si>
  <si>
    <t xml:space="preserve"> 8.55,4</t>
  </si>
  <si>
    <t xml:space="preserve"> 1:07.41,7</t>
  </si>
  <si>
    <t>+ 9.39,3</t>
  </si>
  <si>
    <t xml:space="preserve"> 9.16,2</t>
  </si>
  <si>
    <t>10.49,2</t>
  </si>
  <si>
    <t xml:space="preserve"> 1:09.53,6</t>
  </si>
  <si>
    <t xml:space="preserve">  35/7</t>
  </si>
  <si>
    <t>+11.51,2</t>
  </si>
  <si>
    <t xml:space="preserve"> 8.13,2</t>
  </si>
  <si>
    <t xml:space="preserve"> 8.52,0</t>
  </si>
  <si>
    <t xml:space="preserve"> 8.22,0</t>
  </si>
  <si>
    <t xml:space="preserve"> 1:11.24,0</t>
  </si>
  <si>
    <t>+13.21,6</t>
  </si>
  <si>
    <t xml:space="preserve"> 8.46,0</t>
  </si>
  <si>
    <t xml:space="preserve"> 34</t>
  </si>
  <si>
    <t>TC8B</t>
  </si>
  <si>
    <t>7 min. late</t>
  </si>
  <si>
    <t xml:space="preserve">  14</t>
  </si>
  <si>
    <t>SS10F</t>
  </si>
  <si>
    <t xml:space="preserve">   3</t>
  </si>
  <si>
    <t>SS9F</t>
  </si>
  <si>
    <t xml:space="preserve">  64</t>
  </si>
  <si>
    <t>TC8A</t>
  </si>
  <si>
    <t xml:space="preserve">  24/6</t>
  </si>
  <si>
    <t xml:space="preserve">  19/1</t>
  </si>
  <si>
    <t xml:space="preserve">  27/3</t>
  </si>
  <si>
    <t xml:space="preserve">  31/2</t>
  </si>
  <si>
    <t xml:space="preserve">  22/1</t>
  </si>
  <si>
    <t xml:space="preserve">  29/5</t>
  </si>
  <si>
    <t xml:space="preserve"> 28/6</t>
  </si>
  <si>
    <t xml:space="preserve"> 8.18,6</t>
  </si>
  <si>
    <t xml:space="preserve"> 8.49,4</t>
  </si>
  <si>
    <t xml:space="preserve"> 8.12,3</t>
  </si>
  <si>
    <t xml:space="preserve"> 1:05.41,6</t>
  </si>
  <si>
    <t xml:space="preserve">  18/6</t>
  </si>
  <si>
    <t>+ 7.39,2</t>
  </si>
  <si>
    <t xml:space="preserve"> 8.28,9</t>
  </si>
  <si>
    <t xml:space="preserve"> 9.33,1</t>
  </si>
  <si>
    <t xml:space="preserve"> 8.33,3</t>
  </si>
  <si>
    <t xml:space="preserve"> 1:06.23,9</t>
  </si>
  <si>
    <t xml:space="preserve">  36/7</t>
  </si>
  <si>
    <t>+ 8.21,5</t>
  </si>
  <si>
    <t xml:space="preserve"> 32/6</t>
  </si>
  <si>
    <t xml:space="preserve"> 8.43,2</t>
  </si>
  <si>
    <t xml:space="preserve"> 9.47,8</t>
  </si>
  <si>
    <t xml:space="preserve"> 1:06.56,6</t>
  </si>
  <si>
    <t xml:space="preserve">  37/6</t>
  </si>
  <si>
    <t>+ 8.54,2</t>
  </si>
  <si>
    <t xml:space="preserve"> 33/2</t>
  </si>
  <si>
    <t xml:space="preserve"> 9.08,6</t>
  </si>
  <si>
    <t xml:space="preserve"> 8.28,7</t>
  </si>
  <si>
    <t xml:space="preserve"> 1:07.15,3</t>
  </si>
  <si>
    <t>+ 9.12,9</t>
  </si>
  <si>
    <t xml:space="preserve"> 34/7</t>
  </si>
  <si>
    <t xml:space="preserve">  37/8</t>
  </si>
  <si>
    <t xml:space="preserve"> 36/2</t>
  </si>
  <si>
    <t xml:space="preserve"> 9.14,4</t>
  </si>
  <si>
    <t xml:space="preserve"> 9.50,9</t>
  </si>
  <si>
    <t xml:space="preserve"> 9.00,3</t>
  </si>
  <si>
    <t xml:space="preserve"> 1:08.41,9</t>
  </si>
  <si>
    <t xml:space="preserve">  38/2</t>
  </si>
  <si>
    <t>+10.39,5</t>
  </si>
  <si>
    <t xml:space="preserve"> 37/6</t>
  </si>
  <si>
    <t xml:space="preserve">  40/8</t>
  </si>
  <si>
    <t xml:space="preserve"> 38/4</t>
  </si>
  <si>
    <t>11.22,4</t>
  </si>
  <si>
    <t xml:space="preserve"> 9.29,8</t>
  </si>
  <si>
    <t xml:space="preserve"> 9.06,2</t>
  </si>
  <si>
    <t xml:space="preserve"> 1:11.08,7</t>
  </si>
  <si>
    <t>+13.06,3</t>
  </si>
  <si>
    <t xml:space="preserve"> 39/7</t>
  </si>
  <si>
    <t xml:space="preserve"> 40/3</t>
  </si>
  <si>
    <t xml:space="preserve"> 9.35,6</t>
  </si>
  <si>
    <t>10.28,6</t>
  </si>
  <si>
    <t xml:space="preserve"> 9.26,5</t>
  </si>
  <si>
    <t xml:space="preserve"> 1:11.28,4</t>
  </si>
  <si>
    <t xml:space="preserve">  45/4</t>
  </si>
  <si>
    <t xml:space="preserve">  43/3</t>
  </si>
  <si>
    <t>+13.26,0</t>
  </si>
  <si>
    <t xml:space="preserve"> 41/1</t>
  </si>
  <si>
    <t xml:space="preserve"> 9.30,4</t>
  </si>
  <si>
    <t>10.01,3</t>
  </si>
  <si>
    <t xml:space="preserve"> 9.59,0</t>
  </si>
  <si>
    <t xml:space="preserve"> 1:11.49,3</t>
  </si>
  <si>
    <t xml:space="preserve">  47/3</t>
  </si>
  <si>
    <t>+13.46,9</t>
  </si>
  <si>
    <t xml:space="preserve"> 42/2</t>
  </si>
  <si>
    <t>10.06,1</t>
  </si>
  <si>
    <t xml:space="preserve"> 9.31,4</t>
  </si>
  <si>
    <t xml:space="preserve"> 1:13.38,9</t>
  </si>
  <si>
    <t>+15.36,5</t>
  </si>
  <si>
    <t xml:space="preserve"> 43/3</t>
  </si>
  <si>
    <t xml:space="preserve"> 9.56,1</t>
  </si>
  <si>
    <t>10.28,8</t>
  </si>
  <si>
    <t xml:space="preserve"> 9.34,0</t>
  </si>
  <si>
    <t xml:space="preserve"> 1:13.57,8</t>
  </si>
  <si>
    <t>+15.55,4</t>
  </si>
  <si>
    <t xml:space="preserve"> 44/4</t>
  </si>
  <si>
    <t xml:space="preserve"> 9.55,3</t>
  </si>
  <si>
    <t>10.31,3</t>
  </si>
  <si>
    <t xml:space="preserve"> 9.47,7</t>
  </si>
  <si>
    <t xml:space="preserve"> 1:14.08,7</t>
  </si>
  <si>
    <t>+16.06,3</t>
  </si>
  <si>
    <t xml:space="preserve"> 45/3</t>
  </si>
  <si>
    <t>10.04,5</t>
  </si>
  <si>
    <t>11.20,1</t>
  </si>
  <si>
    <t xml:space="preserve"> 9.25,3</t>
  </si>
  <si>
    <t xml:space="preserve"> 1:15.25,5</t>
  </si>
  <si>
    <t>+17.23,1</t>
  </si>
  <si>
    <t>10.28,2</t>
  </si>
  <si>
    <t>10.54,8</t>
  </si>
  <si>
    <t>10.06,8</t>
  </si>
  <si>
    <t xml:space="preserve"> 1:16.46,7</t>
  </si>
  <si>
    <t>+18.44,3</t>
  </si>
  <si>
    <t xml:space="preserve"> 47/5</t>
  </si>
  <si>
    <t xml:space="preserve"> 9.37,3</t>
  </si>
  <si>
    <t>10.24,9</t>
  </si>
  <si>
    <t xml:space="preserve"> 9.14,5</t>
  </si>
  <si>
    <t xml:space="preserve"> 1:18.43,2</t>
  </si>
  <si>
    <t>+20.40,8</t>
  </si>
  <si>
    <t xml:space="preserve"> 49/4</t>
  </si>
  <si>
    <t>10.56,2</t>
  </si>
  <si>
    <t>11.39,1</t>
  </si>
  <si>
    <t>10.03,7</t>
  </si>
  <si>
    <t xml:space="preserve"> 1:19.36,9</t>
  </si>
  <si>
    <t xml:space="preserve">  48/4</t>
  </si>
  <si>
    <t>+21.34,5</t>
  </si>
  <si>
    <t xml:space="preserve"> 50/5</t>
  </si>
  <si>
    <t>10.46,8</t>
  </si>
  <si>
    <t>12.35,2</t>
  </si>
  <si>
    <t>10.35,5</t>
  </si>
  <si>
    <t xml:space="preserve"> 1:20.14,4</t>
  </si>
  <si>
    <t>+22.12,0</t>
  </si>
  <si>
    <t xml:space="preserve"> 9.40,8</t>
  </si>
  <si>
    <t xml:space="preserve"> 9.56,8</t>
  </si>
  <si>
    <t>15.41,3</t>
  </si>
  <si>
    <t xml:space="preserve"> 1:24.52,7</t>
  </si>
  <si>
    <t xml:space="preserve">  39/3</t>
  </si>
  <si>
    <t>+26.50,3</t>
  </si>
  <si>
    <t xml:space="preserve">  29/7</t>
  </si>
  <si>
    <t xml:space="preserve"> 30/5</t>
  </si>
  <si>
    <t xml:space="preserve"> 31/1</t>
  </si>
  <si>
    <t xml:space="preserve"> 9.35,8</t>
  </si>
  <si>
    <t xml:space="preserve"> 1:06.49,8</t>
  </si>
  <si>
    <t xml:space="preserve">  36/2</t>
  </si>
  <si>
    <t>+ 8.47,4</t>
  </si>
  <si>
    <t xml:space="preserve">  34/5</t>
  </si>
  <si>
    <t xml:space="preserve">  46/5</t>
  </si>
  <si>
    <t xml:space="preserve"> 9.46,1</t>
  </si>
  <si>
    <t>12.36,7</t>
  </si>
  <si>
    <t>10.25,4</t>
  </si>
  <si>
    <t>RADIATOR</t>
  </si>
  <si>
    <t xml:space="preserve">  72</t>
  </si>
  <si>
    <t>SS11F</t>
  </si>
  <si>
    <t xml:space="preserve">   6</t>
  </si>
  <si>
    <t>SS9S</t>
  </si>
  <si>
    <t xml:space="preserve">  80</t>
  </si>
  <si>
    <t>TC8C</t>
  </si>
  <si>
    <t xml:space="preserve"> 57</t>
  </si>
  <si>
    <t>Avg.speed of winner  113.97 km/h</t>
  </si>
  <si>
    <t>SS7</t>
  </si>
  <si>
    <t>Uue-Saaluse2</t>
  </si>
  <si>
    <t xml:space="preserve"> 118.99 km/h</t>
  </si>
  <si>
    <t xml:space="preserve"> 112.59 km/h</t>
  </si>
  <si>
    <t xml:space="preserve"> 116.71 km/h</t>
  </si>
  <si>
    <t xml:space="preserve"> 118.11 km/h</t>
  </si>
  <si>
    <t xml:space="preserve"> 111.29 km/h</t>
  </si>
  <si>
    <t xml:space="preserve"> 111.87 km/h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</si>
</sst>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9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10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1" applyNumberFormat="0" applyAlignment="0" applyProtection="0"/>
    <xf numFmtId="0" fontId="77" fillId="20" borderId="0" applyNumberFormat="0" applyBorder="0" applyAlignment="0" applyProtection="0"/>
    <xf numFmtId="0" fontId="78" fillId="21" borderId="0" applyNumberFormat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22" borderId="3" applyNumberFormat="0" applyAlignment="0" applyProtection="0"/>
    <xf numFmtId="0" fontId="1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0" fillId="23" borderId="5" applyNumberFormat="0" applyFont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19" borderId="9" applyNumberFormat="0" applyAlignment="0" applyProtection="0"/>
  </cellStyleXfs>
  <cellXfs count="33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49" fontId="3" fillId="4" borderId="14" xfId="0" applyNumberFormat="1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49" fontId="3" fillId="4" borderId="19" xfId="0" applyNumberFormat="1" applyFont="1" applyFill="1" applyBorder="1" applyAlignment="1">
      <alignment horizontal="left" indent="1"/>
    </xf>
    <xf numFmtId="0" fontId="3" fillId="4" borderId="19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21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9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17" xfId="0" applyNumberFormat="1" applyFont="1" applyFill="1" applyBorder="1" applyAlignment="1">
      <alignment horizontal="right"/>
    </xf>
    <xf numFmtId="49" fontId="14" fillId="34" borderId="17" xfId="0" applyNumberFormat="1" applyFont="1" applyFill="1" applyBorder="1" applyAlignment="1">
      <alignment/>
    </xf>
    <xf numFmtId="49" fontId="15" fillId="34" borderId="18" xfId="0" applyNumberFormat="1" applyFont="1" applyFill="1" applyBorder="1" applyAlignment="1">
      <alignment horizontal="left" indent="1"/>
    </xf>
    <xf numFmtId="49" fontId="16" fillId="34" borderId="19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17" fillId="34" borderId="12" xfId="0" applyNumberFormat="1" applyFont="1" applyFill="1" applyBorder="1" applyAlignment="1">
      <alignment horizontal="left" indent="1"/>
    </xf>
    <xf numFmtId="49" fontId="17" fillId="34" borderId="14" xfId="0" applyNumberFormat="1" applyFont="1" applyFill="1" applyBorder="1" applyAlignment="1">
      <alignment horizontal="left" indent="1"/>
    </xf>
    <xf numFmtId="0" fontId="17" fillId="34" borderId="17" xfId="0" applyFont="1" applyFill="1" applyBorder="1" applyAlignment="1">
      <alignment horizontal="left" indent="1"/>
    </xf>
    <xf numFmtId="49" fontId="17" fillId="34" borderId="18" xfId="0" applyNumberFormat="1" applyFont="1" applyFill="1" applyBorder="1" applyAlignment="1">
      <alignment horizontal="left" indent="1"/>
    </xf>
    <xf numFmtId="49" fontId="0" fillId="34" borderId="0" xfId="0" applyNumberFormat="1" applyFill="1" applyBorder="1" applyAlignment="1">
      <alignment/>
    </xf>
    <xf numFmtId="0" fontId="20" fillId="34" borderId="0" xfId="0" applyFont="1" applyFill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7" fillId="3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49" fontId="22" fillId="34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4" borderId="15" xfId="0" applyFont="1" applyFill="1" applyBorder="1" applyAlignment="1" quotePrefix="1">
      <alignment horizontal="right" vertical="center"/>
    </xf>
    <xf numFmtId="0" fontId="25" fillId="34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vertical="center"/>
    </xf>
    <xf numFmtId="49" fontId="24" fillId="34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9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30" fillId="4" borderId="21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center"/>
    </xf>
    <xf numFmtId="0" fontId="30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49" fontId="15" fillId="34" borderId="18" xfId="0" applyNumberFormat="1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32" fillId="35" borderId="12" xfId="0" applyFont="1" applyFill="1" applyBorder="1" applyAlignment="1">
      <alignment/>
    </xf>
    <xf numFmtId="2" fontId="33" fillId="35" borderId="14" xfId="0" applyNumberFormat="1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left"/>
    </xf>
    <xf numFmtId="49" fontId="32" fillId="35" borderId="12" xfId="0" applyNumberFormat="1" applyFont="1" applyFill="1" applyBorder="1" applyAlignment="1">
      <alignment horizontal="left"/>
    </xf>
    <xf numFmtId="0" fontId="34" fillId="34" borderId="11" xfId="0" applyNumberFormat="1" applyFont="1" applyFill="1" applyBorder="1" applyAlignment="1">
      <alignment horizontal="right"/>
    </xf>
    <xf numFmtId="0" fontId="34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2" fontId="33" fillId="34" borderId="2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4" borderId="11" xfId="0" applyFont="1" applyFill="1" applyBorder="1" applyAlignment="1">
      <alignment horizontal="right"/>
    </xf>
    <xf numFmtId="0" fontId="33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/>
    </xf>
    <xf numFmtId="49" fontId="33" fillId="4" borderId="10" xfId="0" applyNumberFormat="1" applyFont="1" applyFill="1" applyBorder="1" applyAlignment="1">
      <alignment horizontal="center"/>
    </xf>
    <xf numFmtId="0" fontId="33" fillId="4" borderId="10" xfId="0" applyFont="1" applyFill="1" applyBorder="1" applyAlignment="1">
      <alignment horizontal="left"/>
    </xf>
    <xf numFmtId="0" fontId="33" fillId="4" borderId="21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3" fillId="35" borderId="13" xfId="0" applyNumberFormat="1" applyFont="1" applyFill="1" applyBorder="1" applyAlignment="1">
      <alignment horizontal="right"/>
    </xf>
    <xf numFmtId="0" fontId="33" fillId="35" borderId="12" xfId="0" applyFont="1" applyFill="1" applyBorder="1" applyAlignment="1">
      <alignment horizontal="center"/>
    </xf>
    <xf numFmtId="0" fontId="33" fillId="35" borderId="12" xfId="0" applyFont="1" applyFill="1" applyBorder="1" applyAlignment="1">
      <alignment horizontal="left"/>
    </xf>
    <xf numFmtId="49" fontId="33" fillId="35" borderId="12" xfId="0" applyNumberFormat="1" applyFont="1" applyFill="1" applyBorder="1" applyAlignment="1">
      <alignment horizontal="left"/>
    </xf>
    <xf numFmtId="0" fontId="33" fillId="35" borderId="12" xfId="0" applyFont="1" applyFill="1" applyBorder="1" applyAlignment="1">
      <alignment/>
    </xf>
    <xf numFmtId="0" fontId="25" fillId="34" borderId="0" xfId="0" applyNumberFormat="1" applyFont="1" applyFill="1" applyAlignment="1">
      <alignment/>
    </xf>
    <xf numFmtId="0" fontId="22" fillId="34" borderId="10" xfId="0" applyNumberFormat="1" applyFont="1" applyFill="1" applyBorder="1" applyAlignment="1">
      <alignment horizontal="right"/>
    </xf>
    <xf numFmtId="49" fontId="22" fillId="34" borderId="15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indent="1"/>
    </xf>
    <xf numFmtId="49" fontId="9" fillId="34" borderId="1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32" borderId="2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vertical="center"/>
    </xf>
    <xf numFmtId="0" fontId="3" fillId="32" borderId="19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7" fillId="34" borderId="0" xfId="0" applyFont="1" applyFill="1" applyAlignment="1">
      <alignment horizontal="left"/>
    </xf>
    <xf numFmtId="0" fontId="43" fillId="33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 horizontal="right"/>
    </xf>
    <xf numFmtId="0" fontId="38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41" fillId="34" borderId="0" xfId="0" applyFont="1" applyFill="1" applyAlignment="1">
      <alignment/>
    </xf>
    <xf numFmtId="0" fontId="42" fillId="34" borderId="0" xfId="0" applyNumberFormat="1" applyFont="1" applyFill="1" applyAlignment="1">
      <alignment horizontal="left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44" fillId="33" borderId="0" xfId="0" applyNumberFormat="1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8" fillId="34" borderId="0" xfId="0" applyNumberFormat="1" applyFont="1" applyFill="1" applyAlignment="1">
      <alignment horizontal="right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40" fillId="34" borderId="0" xfId="0" applyNumberFormat="1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189" fontId="37" fillId="33" borderId="0" xfId="0" applyNumberFormat="1" applyFont="1" applyFill="1" applyAlignment="1">
      <alignment horizontal="center"/>
    </xf>
    <xf numFmtId="189" fontId="40" fillId="34" borderId="0" xfId="0" applyNumberFormat="1" applyFont="1" applyFill="1" applyAlignment="1" quotePrefix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28" fillId="4" borderId="0" xfId="0" applyFont="1" applyFill="1" applyAlignment="1">
      <alignment horizontal="center"/>
    </xf>
    <xf numFmtId="189" fontId="36" fillId="4" borderId="0" xfId="0" applyNumberFormat="1" applyFont="1" applyFill="1" applyAlignment="1">
      <alignment horizontal="center"/>
    </xf>
    <xf numFmtId="189" fontId="27" fillId="4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6" fillId="0" borderId="0" xfId="0" applyFont="1" applyAlignment="1">
      <alignment/>
    </xf>
    <xf numFmtId="49" fontId="47" fillId="34" borderId="10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1" fillId="0" borderId="10" xfId="0" applyNumberFormat="1" applyFont="1" applyFill="1" applyBorder="1" applyAlignment="1">
      <alignment horizontal="right" vertical="center"/>
    </xf>
    <xf numFmtId="49" fontId="40" fillId="33" borderId="0" xfId="0" applyNumberFormat="1" applyFont="1" applyFill="1" applyAlignment="1">
      <alignment horizontal="right"/>
    </xf>
    <xf numFmtId="49" fontId="40" fillId="33" borderId="0" xfId="0" applyNumberFormat="1" applyFont="1" applyFill="1" applyAlignment="1">
      <alignment horizontal="center"/>
    </xf>
    <xf numFmtId="49" fontId="40" fillId="33" borderId="0" xfId="0" applyNumberFormat="1" applyFont="1" applyFill="1" applyAlignment="1">
      <alignment/>
    </xf>
    <xf numFmtId="49" fontId="40" fillId="33" borderId="0" xfId="0" applyNumberFormat="1" applyFont="1" applyFill="1" applyAlignment="1">
      <alignment horizontal="left"/>
    </xf>
    <xf numFmtId="0" fontId="40" fillId="33" borderId="0" xfId="0" applyFont="1" applyFill="1" applyAlignment="1">
      <alignment horizontal="right"/>
    </xf>
    <xf numFmtId="49" fontId="48" fillId="33" borderId="0" xfId="0" applyNumberFormat="1" applyFont="1" applyFill="1" applyAlignment="1">
      <alignment horizontal="right"/>
    </xf>
    <xf numFmtId="49" fontId="48" fillId="33" borderId="0" xfId="0" applyNumberFormat="1" applyFont="1" applyFill="1" applyAlignment="1">
      <alignment horizontal="center"/>
    </xf>
    <xf numFmtId="49" fontId="48" fillId="33" borderId="0" xfId="0" applyNumberFormat="1" applyFont="1" applyFill="1" applyAlignment="1">
      <alignment/>
    </xf>
    <xf numFmtId="49" fontId="48" fillId="33" borderId="0" xfId="0" applyNumberFormat="1" applyFont="1" applyFill="1" applyAlignment="1">
      <alignment horizontal="left"/>
    </xf>
    <xf numFmtId="0" fontId="48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49" fontId="40" fillId="4" borderId="0" xfId="0" applyNumberFormat="1" applyFont="1" applyFill="1" applyAlignment="1">
      <alignment horizontal="right"/>
    </xf>
    <xf numFmtId="49" fontId="40" fillId="4" borderId="0" xfId="0" applyNumberFormat="1" applyFont="1" applyFill="1" applyAlignment="1">
      <alignment horizontal="center"/>
    </xf>
    <xf numFmtId="49" fontId="40" fillId="4" borderId="0" xfId="0" applyNumberFormat="1" applyFont="1" applyFill="1" applyAlignment="1">
      <alignment/>
    </xf>
    <xf numFmtId="49" fontId="40" fillId="4" borderId="0" xfId="0" applyNumberFormat="1" applyFont="1" applyFill="1" applyAlignment="1">
      <alignment horizontal="left"/>
    </xf>
    <xf numFmtId="0" fontId="40" fillId="4" borderId="0" xfId="0" applyFont="1" applyFill="1" applyAlignment="1">
      <alignment horizontal="right"/>
    </xf>
    <xf numFmtId="49" fontId="48" fillId="4" borderId="0" xfId="0" applyNumberFormat="1" applyFont="1" applyFill="1" applyAlignment="1">
      <alignment horizontal="right"/>
    </xf>
    <xf numFmtId="49" fontId="48" fillId="4" borderId="0" xfId="0" applyNumberFormat="1" applyFont="1" applyFill="1" applyAlignment="1">
      <alignment horizontal="center"/>
    </xf>
    <xf numFmtId="49" fontId="48" fillId="4" borderId="0" xfId="0" applyNumberFormat="1" applyFont="1" applyFill="1" applyAlignment="1">
      <alignment/>
    </xf>
    <xf numFmtId="49" fontId="48" fillId="4" borderId="0" xfId="0" applyNumberFormat="1" applyFont="1" applyFill="1" applyAlignment="1">
      <alignment horizontal="left"/>
    </xf>
    <xf numFmtId="0" fontId="48" fillId="4" borderId="0" xfId="0" applyFont="1" applyFill="1" applyAlignment="1">
      <alignment horizontal="right"/>
    </xf>
    <xf numFmtId="0" fontId="50" fillId="0" borderId="0" xfId="0" applyFont="1" applyAlignment="1" quotePrefix="1">
      <alignment horizontal="left"/>
    </xf>
    <xf numFmtId="20" fontId="22" fillId="34" borderId="15" xfId="0" applyNumberFormat="1" applyFont="1" applyFill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51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30" fillId="4" borderId="12" xfId="0" applyFont="1" applyFill="1" applyBorder="1" applyAlignment="1">
      <alignment horizontal="right"/>
    </xf>
    <xf numFmtId="0" fontId="16" fillId="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1" fillId="35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49" fontId="21" fillId="34" borderId="10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1" fontId="53" fillId="35" borderId="13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right" vertical="center"/>
    </xf>
    <xf numFmtId="0" fontId="22" fillId="34" borderId="10" xfId="0" applyNumberFormat="1" applyFont="1" applyFill="1" applyBorder="1" applyAlignment="1">
      <alignment horizontal="right" vertical="center"/>
    </xf>
    <xf numFmtId="49" fontId="21" fillId="34" borderId="10" xfId="0" applyNumberFormat="1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4" fillId="0" borderId="0" xfId="0" applyNumberFormat="1" applyFont="1" applyAlignment="1">
      <alignment/>
    </xf>
    <xf numFmtId="49" fontId="21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1" fontId="40" fillId="34" borderId="0" xfId="0" applyNumberFormat="1" applyFont="1" applyFill="1" applyAlignment="1">
      <alignment horizontal="center"/>
    </xf>
    <xf numFmtId="1" fontId="37" fillId="33" borderId="0" xfId="0" applyNumberFormat="1" applyFont="1" applyFill="1" applyAlignment="1">
      <alignment horizontal="center"/>
    </xf>
    <xf numFmtId="1" fontId="40" fillId="0" borderId="0" xfId="0" applyNumberFormat="1" applyFont="1" applyAlignment="1">
      <alignment horizontal="center"/>
    </xf>
    <xf numFmtId="1" fontId="28" fillId="4" borderId="0" xfId="0" applyNumberFormat="1" applyFont="1" applyFill="1" applyAlignment="1">
      <alignment horizontal="center"/>
    </xf>
    <xf numFmtId="1" fontId="27" fillId="0" borderId="0" xfId="0" applyNumberFormat="1" applyFont="1" applyAlignment="1">
      <alignment horizontal="center"/>
    </xf>
    <xf numFmtId="1" fontId="36" fillId="4" borderId="0" xfId="0" applyNumberFormat="1" applyFont="1" applyFill="1" applyAlignment="1">
      <alignment horizontal="center"/>
    </xf>
    <xf numFmtId="1" fontId="27" fillId="4" borderId="0" xfId="0" applyNumberFormat="1" applyFont="1" applyFill="1" applyAlignment="1">
      <alignment horizontal="center"/>
    </xf>
    <xf numFmtId="0" fontId="17" fillId="0" borderId="22" xfId="0" applyFont="1" applyFill="1" applyBorder="1" applyAlignment="1">
      <alignment horizontal="left" indent="1"/>
    </xf>
    <xf numFmtId="49" fontId="17" fillId="0" borderId="18" xfId="0" applyNumberFormat="1" applyFont="1" applyFill="1" applyBorder="1" applyAlignment="1">
      <alignment horizontal="left" indent="1"/>
    </xf>
    <xf numFmtId="49" fontId="17" fillId="0" borderId="13" xfId="0" applyNumberFormat="1" applyFont="1" applyFill="1" applyBorder="1" applyAlignment="1">
      <alignment horizontal="left" indent="1"/>
    </xf>
    <xf numFmtId="49" fontId="17" fillId="0" borderId="14" xfId="0" applyNumberFormat="1" applyFont="1" applyFill="1" applyBorder="1" applyAlignment="1">
      <alignment horizontal="left" indent="1"/>
    </xf>
    <xf numFmtId="0" fontId="3" fillId="33" borderId="2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1" fontId="40" fillId="34" borderId="0" xfId="0" applyNumberFormat="1" applyFont="1" applyFill="1" applyAlignment="1" quotePrefix="1">
      <alignment horizontal="center"/>
    </xf>
    <xf numFmtId="0" fontId="55" fillId="34" borderId="0" xfId="0" applyFont="1" applyFill="1" applyAlignment="1">
      <alignment/>
    </xf>
    <xf numFmtId="2" fontId="56" fillId="34" borderId="21" xfId="0" applyNumberFormat="1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49" fillId="4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center"/>
    </xf>
    <xf numFmtId="0" fontId="33" fillId="33" borderId="11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/>
    </xf>
    <xf numFmtId="49" fontId="33" fillId="33" borderId="10" xfId="0" applyNumberFormat="1" applyFont="1" applyFill="1" applyBorder="1" applyAlignment="1">
      <alignment horizontal="center"/>
    </xf>
    <xf numFmtId="0" fontId="33" fillId="33" borderId="10" xfId="0" applyFont="1" applyFill="1" applyBorder="1" applyAlignment="1">
      <alignment horizontal="left"/>
    </xf>
    <xf numFmtId="0" fontId="33" fillId="33" borderId="21" xfId="0" applyFont="1" applyFill="1" applyBorder="1" applyAlignment="1">
      <alignment horizontal="center"/>
    </xf>
    <xf numFmtId="49" fontId="24" fillId="34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49" fontId="24" fillId="34" borderId="0" xfId="0" applyNumberFormat="1" applyFont="1" applyFill="1" applyAlignment="1">
      <alignment horizontal="center"/>
    </xf>
    <xf numFmtId="0" fontId="24" fillId="34" borderId="0" xfId="0" applyNumberFormat="1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76" activeCellId="1" sqref="B76:E76 H76"/>
    </sheetView>
  </sheetViews>
  <sheetFormatPr defaultColWidth="9.140625" defaultRowHeight="12.75"/>
  <cols>
    <col min="1" max="1" width="5.421875" style="81" customWidth="1"/>
    <col min="2" max="2" width="5.140625" style="88" customWidth="1"/>
    <col min="3" max="3" width="8.421875" style="89" customWidth="1"/>
    <col min="4" max="4" width="20.00390625" style="76" bestFit="1" customWidth="1"/>
    <col min="5" max="5" width="24.28125" style="76" customWidth="1"/>
    <col min="6" max="6" width="10.8515625" style="76" customWidth="1"/>
    <col min="7" max="7" width="32.28125" style="76" bestFit="1" customWidth="1"/>
    <col min="8" max="8" width="22.8515625" style="76" bestFit="1" customWidth="1"/>
    <col min="9" max="9" width="9.140625" style="76" customWidth="1"/>
    <col min="10" max="10" width="0" style="76" hidden="1" customWidth="1"/>
    <col min="11" max="16384" width="9.140625" style="76" customWidth="1"/>
  </cols>
  <sheetData>
    <row r="1" spans="1:9" ht="15" hidden="1">
      <c r="A1" s="71"/>
      <c r="B1" s="72"/>
      <c r="C1" s="73"/>
      <c r="D1" s="74"/>
      <c r="E1" s="74"/>
      <c r="F1" s="75" t="s">
        <v>381</v>
      </c>
      <c r="G1" s="74"/>
      <c r="H1" s="74"/>
      <c r="I1" s="74"/>
    </row>
    <row r="2" spans="1:9" ht="9.75" customHeight="1">
      <c r="A2" s="71"/>
      <c r="B2" s="72"/>
      <c r="C2" s="73"/>
      <c r="D2" s="74"/>
      <c r="E2" s="74"/>
      <c r="F2" s="75"/>
      <c r="G2" s="74"/>
      <c r="H2" s="74"/>
      <c r="I2" s="74"/>
    </row>
    <row r="3" spans="1:10" ht="15">
      <c r="A3" s="71"/>
      <c r="B3" s="72"/>
      <c r="C3" s="73"/>
      <c r="D3" s="74"/>
      <c r="E3" s="74"/>
      <c r="F3" s="75"/>
      <c r="G3" s="74"/>
      <c r="J3" s="253" t="s">
        <v>468</v>
      </c>
    </row>
    <row r="4" spans="1:10" ht="15.75">
      <c r="A4" s="319" t="s">
        <v>246</v>
      </c>
      <c r="B4" s="319"/>
      <c r="C4" s="319"/>
      <c r="D4" s="319"/>
      <c r="E4" s="319"/>
      <c r="F4" s="319"/>
      <c r="G4" s="319"/>
      <c r="H4" s="319"/>
      <c r="I4" s="319"/>
      <c r="J4" s="254">
        <v>0.04027777777777778</v>
      </c>
    </row>
    <row r="5" spans="1:10" ht="15.75">
      <c r="A5" s="79"/>
      <c r="B5" s="78"/>
      <c r="C5" s="73"/>
      <c r="D5" s="74"/>
      <c r="E5" s="95"/>
      <c r="F5" s="94" t="s">
        <v>245</v>
      </c>
      <c r="G5" s="95"/>
      <c r="H5" s="181" t="s">
        <v>666</v>
      </c>
      <c r="I5" s="251">
        <v>0.7708333333333334</v>
      </c>
      <c r="J5" s="252">
        <f>TRIM(I5)+$J$4</f>
        <v>0.8111111111111108</v>
      </c>
    </row>
    <row r="6" spans="1:10" ht="15.75">
      <c r="A6" s="80"/>
      <c r="B6" s="78"/>
      <c r="C6" s="73"/>
      <c r="D6" s="74"/>
      <c r="E6" s="95"/>
      <c r="F6" s="94" t="s">
        <v>469</v>
      </c>
      <c r="G6" s="95"/>
      <c r="H6" s="90" t="s">
        <v>467</v>
      </c>
      <c r="I6" s="154" t="s">
        <v>667</v>
      </c>
      <c r="J6" s="252">
        <f>TRIM(I6)+$J$4</f>
        <v>0.8145833333333332</v>
      </c>
    </row>
    <row r="7" spans="1:10" ht="15" customHeight="1">
      <c r="A7" s="80"/>
      <c r="B7" s="72"/>
      <c r="C7" s="73"/>
      <c r="D7" s="74"/>
      <c r="E7" s="74"/>
      <c r="F7" s="74"/>
      <c r="G7" s="74"/>
      <c r="H7" s="90" t="s">
        <v>459</v>
      </c>
      <c r="I7" s="87" t="s">
        <v>668</v>
      </c>
      <c r="J7" s="252">
        <f>TRIM(I7)+$J$4</f>
        <v>0.8166666666666667</v>
      </c>
    </row>
    <row r="8" spans="1:10" ht="15.75" customHeight="1">
      <c r="A8" s="80"/>
      <c r="B8" s="91" t="s">
        <v>346</v>
      </c>
      <c r="C8" s="92"/>
      <c r="D8" s="93"/>
      <c r="E8" s="74"/>
      <c r="F8" s="74"/>
      <c r="G8" s="74"/>
      <c r="H8" s="90" t="s">
        <v>460</v>
      </c>
      <c r="I8" s="87" t="s">
        <v>669</v>
      </c>
      <c r="J8" s="252">
        <f>TRIM(I8)+$J$4</f>
        <v>0.81875</v>
      </c>
    </row>
    <row r="9" spans="2:9" ht="12.75">
      <c r="B9" s="82" t="s">
        <v>347</v>
      </c>
      <c r="C9" s="83" t="s">
        <v>348</v>
      </c>
      <c r="D9" s="84" t="s">
        <v>349</v>
      </c>
      <c r="E9" s="85" t="s">
        <v>350</v>
      </c>
      <c r="F9" s="83" t="s">
        <v>351</v>
      </c>
      <c r="G9" s="84" t="s">
        <v>352</v>
      </c>
      <c r="H9" s="84" t="s">
        <v>353</v>
      </c>
      <c r="I9" s="86" t="s">
        <v>354</v>
      </c>
    </row>
    <row r="10" spans="1:10" ht="15" customHeight="1">
      <c r="A10" s="270" t="s">
        <v>579</v>
      </c>
      <c r="B10" s="271">
        <v>1</v>
      </c>
      <c r="C10" s="272" t="s">
        <v>390</v>
      </c>
      <c r="D10" s="267" t="s">
        <v>325</v>
      </c>
      <c r="E10" s="267" t="s">
        <v>326</v>
      </c>
      <c r="F10" s="272" t="s">
        <v>395</v>
      </c>
      <c r="G10" s="267" t="s">
        <v>422</v>
      </c>
      <c r="H10" s="267" t="s">
        <v>327</v>
      </c>
      <c r="I10" s="87" t="s">
        <v>479</v>
      </c>
      <c r="J10" s="266"/>
    </row>
    <row r="11" spans="1:10" ht="15" customHeight="1">
      <c r="A11" s="270" t="s">
        <v>580</v>
      </c>
      <c r="B11" s="271">
        <v>2</v>
      </c>
      <c r="C11" s="272" t="s">
        <v>390</v>
      </c>
      <c r="D11" s="267" t="s">
        <v>470</v>
      </c>
      <c r="E11" s="267" t="s">
        <v>466</v>
      </c>
      <c r="F11" s="272" t="s">
        <v>395</v>
      </c>
      <c r="G11" s="267" t="s">
        <v>396</v>
      </c>
      <c r="H11" s="267" t="s">
        <v>332</v>
      </c>
      <c r="I11" s="87" t="s">
        <v>480</v>
      </c>
      <c r="J11" s="266"/>
    </row>
    <row r="12" spans="1:10" ht="15" customHeight="1">
      <c r="A12" s="270" t="s">
        <v>581</v>
      </c>
      <c r="B12" s="271">
        <v>3</v>
      </c>
      <c r="C12" s="272" t="s">
        <v>390</v>
      </c>
      <c r="D12" s="267" t="s">
        <v>136</v>
      </c>
      <c r="E12" s="267" t="s">
        <v>137</v>
      </c>
      <c r="F12" s="272" t="s">
        <v>395</v>
      </c>
      <c r="G12" s="267" t="s">
        <v>403</v>
      </c>
      <c r="H12" s="267" t="s">
        <v>332</v>
      </c>
      <c r="I12" s="87" t="s">
        <v>481</v>
      </c>
      <c r="J12" s="266"/>
    </row>
    <row r="13" spans="1:10" ht="15" customHeight="1">
      <c r="A13" s="270" t="s">
        <v>582</v>
      </c>
      <c r="B13" s="271">
        <v>4</v>
      </c>
      <c r="C13" s="272" t="s">
        <v>384</v>
      </c>
      <c r="D13" s="267" t="s">
        <v>399</v>
      </c>
      <c r="E13" s="267" t="s">
        <v>400</v>
      </c>
      <c r="F13" s="272" t="s">
        <v>395</v>
      </c>
      <c r="G13" s="267" t="s">
        <v>138</v>
      </c>
      <c r="H13" s="267" t="s">
        <v>402</v>
      </c>
      <c r="I13" s="87" t="s">
        <v>482</v>
      </c>
      <c r="J13" s="266"/>
    </row>
    <row r="14" spans="1:10" ht="15" customHeight="1">
      <c r="A14" s="270" t="s">
        <v>583</v>
      </c>
      <c r="B14" s="271">
        <v>6</v>
      </c>
      <c r="C14" s="272" t="s">
        <v>387</v>
      </c>
      <c r="D14" s="267" t="s">
        <v>474</v>
      </c>
      <c r="E14" s="267" t="s">
        <v>475</v>
      </c>
      <c r="F14" s="272" t="s">
        <v>437</v>
      </c>
      <c r="G14" s="267" t="s">
        <v>139</v>
      </c>
      <c r="H14" s="267" t="s">
        <v>332</v>
      </c>
      <c r="I14" s="87" t="s">
        <v>483</v>
      </c>
      <c r="J14" s="266"/>
    </row>
    <row r="15" spans="1:10" ht="15" customHeight="1">
      <c r="A15" s="270" t="s">
        <v>584</v>
      </c>
      <c r="B15" s="271">
        <v>7</v>
      </c>
      <c r="C15" s="272" t="s">
        <v>387</v>
      </c>
      <c r="D15" s="267" t="s">
        <v>328</v>
      </c>
      <c r="E15" s="267" t="s">
        <v>329</v>
      </c>
      <c r="F15" s="272" t="s">
        <v>330</v>
      </c>
      <c r="G15" s="267" t="s">
        <v>138</v>
      </c>
      <c r="H15" s="267" t="s">
        <v>397</v>
      </c>
      <c r="I15" s="87" t="s">
        <v>484</v>
      </c>
      <c r="J15" s="266"/>
    </row>
    <row r="16" spans="1:10" ht="15" customHeight="1">
      <c r="A16" s="270" t="s">
        <v>585</v>
      </c>
      <c r="B16" s="271">
        <v>8</v>
      </c>
      <c r="C16" s="272" t="s">
        <v>387</v>
      </c>
      <c r="D16" s="267" t="s">
        <v>140</v>
      </c>
      <c r="E16" s="267" t="s">
        <v>141</v>
      </c>
      <c r="F16" s="272" t="s">
        <v>430</v>
      </c>
      <c r="G16" s="267" t="s">
        <v>142</v>
      </c>
      <c r="H16" s="267" t="s">
        <v>476</v>
      </c>
      <c r="I16" s="87" t="s">
        <v>485</v>
      </c>
      <c r="J16" s="266"/>
    </row>
    <row r="17" spans="1:10" ht="15" customHeight="1">
      <c r="A17" s="270" t="s">
        <v>586</v>
      </c>
      <c r="B17" s="271">
        <v>10</v>
      </c>
      <c r="C17" s="272" t="s">
        <v>390</v>
      </c>
      <c r="D17" s="267" t="s">
        <v>465</v>
      </c>
      <c r="E17" s="267" t="s">
        <v>143</v>
      </c>
      <c r="F17" s="272" t="s">
        <v>395</v>
      </c>
      <c r="G17" s="267" t="s">
        <v>396</v>
      </c>
      <c r="H17" s="267" t="s">
        <v>332</v>
      </c>
      <c r="I17" s="87" t="s">
        <v>486</v>
      </c>
      <c r="J17" s="266"/>
    </row>
    <row r="18" spans="1:10" ht="15" customHeight="1">
      <c r="A18" s="270" t="s">
        <v>587</v>
      </c>
      <c r="B18" s="271">
        <v>11</v>
      </c>
      <c r="C18" s="272" t="s">
        <v>387</v>
      </c>
      <c r="D18" s="267" t="s">
        <v>144</v>
      </c>
      <c r="E18" s="267" t="s">
        <v>145</v>
      </c>
      <c r="F18" s="272" t="s">
        <v>395</v>
      </c>
      <c r="G18" s="267" t="s">
        <v>398</v>
      </c>
      <c r="H18" s="267" t="s">
        <v>404</v>
      </c>
      <c r="I18" s="87" t="s">
        <v>487</v>
      </c>
      <c r="J18" s="266"/>
    </row>
    <row r="19" spans="1:10" ht="15" customHeight="1">
      <c r="A19" s="270" t="s">
        <v>588</v>
      </c>
      <c r="B19" s="271">
        <v>12</v>
      </c>
      <c r="C19" s="272" t="s">
        <v>384</v>
      </c>
      <c r="D19" s="267" t="s">
        <v>146</v>
      </c>
      <c r="E19" s="267" t="s">
        <v>147</v>
      </c>
      <c r="F19" s="272" t="s">
        <v>437</v>
      </c>
      <c r="G19" s="267" t="s">
        <v>109</v>
      </c>
      <c r="H19" s="267" t="s">
        <v>397</v>
      </c>
      <c r="I19" s="87" t="s">
        <v>488</v>
      </c>
      <c r="J19" s="266"/>
    </row>
    <row r="20" spans="1:10" ht="15" customHeight="1">
      <c r="A20" s="270" t="s">
        <v>589</v>
      </c>
      <c r="B20" s="271">
        <v>14</v>
      </c>
      <c r="C20" s="272" t="s">
        <v>384</v>
      </c>
      <c r="D20" s="267" t="s">
        <v>406</v>
      </c>
      <c r="E20" s="267" t="s">
        <v>407</v>
      </c>
      <c r="F20" s="272" t="s">
        <v>395</v>
      </c>
      <c r="G20" s="267" t="s">
        <v>396</v>
      </c>
      <c r="H20" s="267" t="s">
        <v>590</v>
      </c>
      <c r="I20" s="87" t="s">
        <v>489</v>
      </c>
      <c r="J20" s="266"/>
    </row>
    <row r="21" spans="1:10" ht="15" customHeight="1">
      <c r="A21" s="270" t="s">
        <v>591</v>
      </c>
      <c r="B21" s="271">
        <v>15</v>
      </c>
      <c r="C21" s="272" t="s">
        <v>383</v>
      </c>
      <c r="D21" s="267" t="s">
        <v>148</v>
      </c>
      <c r="E21" s="267" t="s">
        <v>449</v>
      </c>
      <c r="F21" s="272" t="s">
        <v>395</v>
      </c>
      <c r="G21" s="267" t="s">
        <v>149</v>
      </c>
      <c r="H21" s="267" t="s">
        <v>332</v>
      </c>
      <c r="I21" s="87" t="s">
        <v>490</v>
      </c>
      <c r="J21" s="266"/>
    </row>
    <row r="22" spans="1:10" ht="15" customHeight="1">
      <c r="A22" s="270" t="s">
        <v>592</v>
      </c>
      <c r="B22" s="271">
        <v>16</v>
      </c>
      <c r="C22" s="272" t="s">
        <v>383</v>
      </c>
      <c r="D22" s="267" t="s">
        <v>419</v>
      </c>
      <c r="E22" s="267" t="s">
        <v>420</v>
      </c>
      <c r="F22" s="272" t="s">
        <v>395</v>
      </c>
      <c r="G22" s="267" t="s">
        <v>422</v>
      </c>
      <c r="H22" s="267" t="s">
        <v>456</v>
      </c>
      <c r="I22" s="87" t="s">
        <v>491</v>
      </c>
      <c r="J22" s="266"/>
    </row>
    <row r="23" spans="1:10" ht="15" customHeight="1">
      <c r="A23" s="270" t="s">
        <v>593</v>
      </c>
      <c r="B23" s="271">
        <v>17</v>
      </c>
      <c r="C23" s="272" t="s">
        <v>383</v>
      </c>
      <c r="D23" s="267" t="s">
        <v>150</v>
      </c>
      <c r="E23" s="267" t="s">
        <v>151</v>
      </c>
      <c r="F23" s="272" t="s">
        <v>395</v>
      </c>
      <c r="G23" s="267" t="s">
        <v>422</v>
      </c>
      <c r="H23" s="267" t="s">
        <v>456</v>
      </c>
      <c r="I23" s="87" t="s">
        <v>492</v>
      </c>
      <c r="J23" s="266"/>
    </row>
    <row r="24" spans="1:10" ht="15" customHeight="1">
      <c r="A24" s="270" t="s">
        <v>594</v>
      </c>
      <c r="B24" s="271">
        <v>18</v>
      </c>
      <c r="C24" s="272" t="s">
        <v>383</v>
      </c>
      <c r="D24" s="267" t="s">
        <v>111</v>
      </c>
      <c r="E24" s="267" t="s">
        <v>112</v>
      </c>
      <c r="F24" s="272" t="s">
        <v>395</v>
      </c>
      <c r="G24" s="267" t="s">
        <v>152</v>
      </c>
      <c r="H24" s="267" t="s">
        <v>455</v>
      </c>
      <c r="I24" s="87" t="s">
        <v>493</v>
      </c>
      <c r="J24" s="266"/>
    </row>
    <row r="25" spans="1:10" ht="15" customHeight="1">
      <c r="A25" s="270" t="s">
        <v>595</v>
      </c>
      <c r="B25" s="271">
        <v>19</v>
      </c>
      <c r="C25" s="272" t="s">
        <v>383</v>
      </c>
      <c r="D25" s="267" t="s">
        <v>446</v>
      </c>
      <c r="E25" s="267" t="s">
        <v>447</v>
      </c>
      <c r="F25" s="272" t="s">
        <v>395</v>
      </c>
      <c r="G25" s="267" t="s">
        <v>331</v>
      </c>
      <c r="H25" s="267" t="s">
        <v>456</v>
      </c>
      <c r="I25" s="87" t="s">
        <v>494</v>
      </c>
      <c r="J25" s="266"/>
    </row>
    <row r="26" spans="1:10" ht="15" customHeight="1">
      <c r="A26" s="270" t="s">
        <v>596</v>
      </c>
      <c r="B26" s="271">
        <v>20</v>
      </c>
      <c r="C26" s="272" t="s">
        <v>383</v>
      </c>
      <c r="D26" s="267" t="s">
        <v>448</v>
      </c>
      <c r="E26" s="267" t="s">
        <v>336</v>
      </c>
      <c r="F26" s="272" t="s">
        <v>395</v>
      </c>
      <c r="G26" s="267" t="s">
        <v>422</v>
      </c>
      <c r="H26" s="267" t="s">
        <v>455</v>
      </c>
      <c r="I26" s="87" t="s">
        <v>495</v>
      </c>
      <c r="J26" s="266"/>
    </row>
    <row r="27" spans="1:10" ht="15" customHeight="1">
      <c r="A27" s="270" t="s">
        <v>597</v>
      </c>
      <c r="B27" s="271">
        <v>21</v>
      </c>
      <c r="C27" s="272" t="s">
        <v>462</v>
      </c>
      <c r="D27" s="267" t="s">
        <v>153</v>
      </c>
      <c r="E27" s="267" t="s">
        <v>154</v>
      </c>
      <c r="F27" s="272" t="s">
        <v>155</v>
      </c>
      <c r="G27" s="267" t="s">
        <v>115</v>
      </c>
      <c r="H27" s="267" t="s">
        <v>455</v>
      </c>
      <c r="I27" s="87" t="s">
        <v>496</v>
      </c>
      <c r="J27" s="266"/>
    </row>
    <row r="28" spans="1:10" ht="15" customHeight="1">
      <c r="A28" s="270" t="s">
        <v>598</v>
      </c>
      <c r="B28" s="271">
        <v>22</v>
      </c>
      <c r="C28" s="272" t="s">
        <v>462</v>
      </c>
      <c r="D28" s="267" t="s">
        <v>156</v>
      </c>
      <c r="E28" s="267" t="s">
        <v>599</v>
      </c>
      <c r="F28" s="272" t="s">
        <v>600</v>
      </c>
      <c r="G28" s="267" t="s">
        <v>398</v>
      </c>
      <c r="H28" s="267" t="s">
        <v>455</v>
      </c>
      <c r="I28" s="87" t="s">
        <v>497</v>
      </c>
      <c r="J28" s="266"/>
    </row>
    <row r="29" spans="1:10" ht="15" customHeight="1">
      <c r="A29" s="270" t="s">
        <v>601</v>
      </c>
      <c r="B29" s="271">
        <v>23</v>
      </c>
      <c r="C29" s="272" t="s">
        <v>383</v>
      </c>
      <c r="D29" s="267" t="s">
        <v>1165</v>
      </c>
      <c r="E29" s="267" t="s">
        <v>1166</v>
      </c>
      <c r="F29" s="272" t="s">
        <v>157</v>
      </c>
      <c r="G29" s="267" t="s">
        <v>158</v>
      </c>
      <c r="H29" s="267" t="s">
        <v>445</v>
      </c>
      <c r="I29" s="87" t="s">
        <v>498</v>
      </c>
      <c r="J29" s="266"/>
    </row>
    <row r="30" spans="1:10" ht="15" customHeight="1">
      <c r="A30" s="270" t="s">
        <v>602</v>
      </c>
      <c r="B30" s="271">
        <v>24</v>
      </c>
      <c r="C30" s="272" t="s">
        <v>462</v>
      </c>
      <c r="D30" s="267" t="s">
        <v>159</v>
      </c>
      <c r="E30" s="267" t="s">
        <v>119</v>
      </c>
      <c r="F30" s="272" t="s">
        <v>430</v>
      </c>
      <c r="G30" s="267" t="s">
        <v>160</v>
      </c>
      <c r="H30" s="267" t="s">
        <v>455</v>
      </c>
      <c r="I30" s="87" t="s">
        <v>499</v>
      </c>
      <c r="J30" s="266"/>
    </row>
    <row r="31" spans="1:10" ht="15" customHeight="1">
      <c r="A31" s="270" t="s">
        <v>603</v>
      </c>
      <c r="B31" s="271">
        <v>26</v>
      </c>
      <c r="C31" s="272" t="s">
        <v>462</v>
      </c>
      <c r="D31" s="281" t="s">
        <v>113</v>
      </c>
      <c r="E31" s="267" t="s">
        <v>114</v>
      </c>
      <c r="F31" s="272" t="s">
        <v>161</v>
      </c>
      <c r="G31" s="267" t="s">
        <v>115</v>
      </c>
      <c r="H31" s="267" t="s">
        <v>455</v>
      </c>
      <c r="I31" s="87" t="s">
        <v>500</v>
      </c>
      <c r="J31" s="266"/>
    </row>
    <row r="32" spans="1:10" ht="15" customHeight="1">
      <c r="A32" s="270" t="s">
        <v>604</v>
      </c>
      <c r="B32" s="271">
        <v>27</v>
      </c>
      <c r="C32" s="272" t="s">
        <v>385</v>
      </c>
      <c r="D32" s="267" t="s">
        <v>411</v>
      </c>
      <c r="E32" s="267" t="s">
        <v>412</v>
      </c>
      <c r="F32" s="272" t="s">
        <v>395</v>
      </c>
      <c r="G32" s="267" t="s">
        <v>409</v>
      </c>
      <c r="H32" s="267" t="s">
        <v>410</v>
      </c>
      <c r="I32" s="87" t="s">
        <v>501</v>
      </c>
      <c r="J32" s="266"/>
    </row>
    <row r="33" spans="1:10" ht="15" customHeight="1">
      <c r="A33" s="270" t="s">
        <v>605</v>
      </c>
      <c r="B33" s="271">
        <v>28</v>
      </c>
      <c r="C33" s="272" t="s">
        <v>385</v>
      </c>
      <c r="D33" s="281" t="s">
        <v>408</v>
      </c>
      <c r="E33" s="281" t="s">
        <v>122</v>
      </c>
      <c r="F33" s="272" t="s">
        <v>395</v>
      </c>
      <c r="G33" s="267" t="s">
        <v>409</v>
      </c>
      <c r="H33" s="267" t="s">
        <v>410</v>
      </c>
      <c r="I33" s="87" t="s">
        <v>502</v>
      </c>
      <c r="J33" s="266"/>
    </row>
    <row r="34" spans="1:10" ht="15" customHeight="1">
      <c r="A34" s="270" t="s">
        <v>606</v>
      </c>
      <c r="B34" s="271">
        <v>29</v>
      </c>
      <c r="C34" s="272" t="s">
        <v>385</v>
      </c>
      <c r="D34" s="267" t="s">
        <v>471</v>
      </c>
      <c r="E34" s="267" t="s">
        <v>472</v>
      </c>
      <c r="F34" s="272" t="s">
        <v>437</v>
      </c>
      <c r="G34" s="267" t="s">
        <v>473</v>
      </c>
      <c r="H34" s="267" t="s">
        <v>410</v>
      </c>
      <c r="I34" s="87" t="s">
        <v>503</v>
      </c>
      <c r="J34" s="266"/>
    </row>
    <row r="35" spans="1:10" ht="15" customHeight="1">
      <c r="A35" s="270" t="s">
        <v>607</v>
      </c>
      <c r="B35" s="271">
        <v>30</v>
      </c>
      <c r="C35" s="272" t="s">
        <v>387</v>
      </c>
      <c r="D35" s="267" t="s">
        <v>120</v>
      </c>
      <c r="E35" s="267" t="s">
        <v>121</v>
      </c>
      <c r="F35" s="272" t="s">
        <v>395</v>
      </c>
      <c r="G35" s="267" t="s">
        <v>409</v>
      </c>
      <c r="H35" s="267" t="s">
        <v>404</v>
      </c>
      <c r="I35" s="87" t="s">
        <v>504</v>
      </c>
      <c r="J35" s="266"/>
    </row>
    <row r="36" spans="1:10" ht="15" customHeight="1">
      <c r="A36" s="270" t="s">
        <v>608</v>
      </c>
      <c r="B36" s="271">
        <v>31</v>
      </c>
      <c r="C36" s="272" t="s">
        <v>387</v>
      </c>
      <c r="D36" s="267" t="s">
        <v>477</v>
      </c>
      <c r="E36" s="267" t="s">
        <v>450</v>
      </c>
      <c r="F36" s="272" t="s">
        <v>451</v>
      </c>
      <c r="G36" s="267" t="s">
        <v>162</v>
      </c>
      <c r="H36" s="267" t="s">
        <v>404</v>
      </c>
      <c r="I36" s="87" t="s">
        <v>505</v>
      </c>
      <c r="J36" s="266"/>
    </row>
    <row r="37" spans="1:10" ht="15" customHeight="1">
      <c r="A37" s="270" t="s">
        <v>609</v>
      </c>
      <c r="B37" s="271">
        <v>32</v>
      </c>
      <c r="C37" s="272" t="s">
        <v>386</v>
      </c>
      <c r="D37" s="267" t="s">
        <v>417</v>
      </c>
      <c r="E37" s="267" t="s">
        <v>418</v>
      </c>
      <c r="F37" s="272" t="s">
        <v>395</v>
      </c>
      <c r="G37" s="267" t="s">
        <v>396</v>
      </c>
      <c r="H37" s="267" t="s">
        <v>416</v>
      </c>
      <c r="I37" s="87" t="s">
        <v>506</v>
      </c>
      <c r="J37" s="266"/>
    </row>
    <row r="38" spans="1:10" ht="15" customHeight="1">
      <c r="A38" s="270" t="s">
        <v>610</v>
      </c>
      <c r="B38" s="271">
        <v>33</v>
      </c>
      <c r="C38" s="272" t="s">
        <v>386</v>
      </c>
      <c r="D38" s="267" t="s">
        <v>414</v>
      </c>
      <c r="E38" s="267" t="s">
        <v>415</v>
      </c>
      <c r="F38" s="272" t="s">
        <v>395</v>
      </c>
      <c r="G38" s="267" t="s">
        <v>138</v>
      </c>
      <c r="H38" s="267" t="s">
        <v>416</v>
      </c>
      <c r="I38" s="87" t="s">
        <v>507</v>
      </c>
      <c r="J38" s="266"/>
    </row>
    <row r="39" spans="1:10" ht="15" customHeight="1">
      <c r="A39" s="270" t="s">
        <v>611</v>
      </c>
      <c r="B39" s="271">
        <v>34</v>
      </c>
      <c r="C39" s="272" t="s">
        <v>384</v>
      </c>
      <c r="D39" s="267" t="s">
        <v>135</v>
      </c>
      <c r="E39" s="267" t="s">
        <v>108</v>
      </c>
      <c r="F39" s="272" t="s">
        <v>437</v>
      </c>
      <c r="G39" s="267" t="s">
        <v>109</v>
      </c>
      <c r="H39" s="267" t="s">
        <v>397</v>
      </c>
      <c r="I39" s="87" t="s">
        <v>508</v>
      </c>
      <c r="J39" s="266"/>
    </row>
    <row r="40" spans="1:10" ht="15" customHeight="1">
      <c r="A40" s="270" t="s">
        <v>612</v>
      </c>
      <c r="B40" s="271">
        <v>35</v>
      </c>
      <c r="C40" s="272" t="s">
        <v>390</v>
      </c>
      <c r="D40" s="267" t="s">
        <v>116</v>
      </c>
      <c r="E40" s="267" t="s">
        <v>163</v>
      </c>
      <c r="F40" s="272" t="s">
        <v>437</v>
      </c>
      <c r="G40" s="267" t="s">
        <v>613</v>
      </c>
      <c r="H40" s="267" t="s">
        <v>402</v>
      </c>
      <c r="I40" s="87" t="s">
        <v>509</v>
      </c>
      <c r="J40" s="266"/>
    </row>
    <row r="41" spans="1:10" ht="15" customHeight="1">
      <c r="A41" s="270" t="s">
        <v>614</v>
      </c>
      <c r="B41" s="271">
        <v>36</v>
      </c>
      <c r="C41" s="272" t="s">
        <v>390</v>
      </c>
      <c r="D41" s="267" t="s">
        <v>164</v>
      </c>
      <c r="E41" s="267" t="s">
        <v>165</v>
      </c>
      <c r="F41" s="272" t="s">
        <v>395</v>
      </c>
      <c r="G41" s="267" t="s">
        <v>403</v>
      </c>
      <c r="H41" s="267" t="s">
        <v>166</v>
      </c>
      <c r="I41" s="87" t="s">
        <v>510</v>
      </c>
      <c r="J41" s="266"/>
    </row>
    <row r="42" spans="1:10" ht="15" customHeight="1">
      <c r="A42" s="270" t="s">
        <v>615</v>
      </c>
      <c r="B42" s="271">
        <v>37</v>
      </c>
      <c r="C42" s="272" t="s">
        <v>387</v>
      </c>
      <c r="D42" s="267" t="s">
        <v>167</v>
      </c>
      <c r="E42" s="267" t="s">
        <v>168</v>
      </c>
      <c r="F42" s="272" t="s">
        <v>430</v>
      </c>
      <c r="G42" s="267" t="s">
        <v>616</v>
      </c>
      <c r="H42" s="267" t="s">
        <v>404</v>
      </c>
      <c r="I42" s="87" t="s">
        <v>511</v>
      </c>
      <c r="J42" s="266"/>
    </row>
    <row r="43" spans="1:10" ht="15" customHeight="1">
      <c r="A43" s="270" t="s">
        <v>617</v>
      </c>
      <c r="B43" s="271">
        <v>38</v>
      </c>
      <c r="C43" s="272" t="s">
        <v>384</v>
      </c>
      <c r="D43" s="267" t="s">
        <v>169</v>
      </c>
      <c r="E43" s="267" t="s">
        <v>170</v>
      </c>
      <c r="F43" s="272" t="s">
        <v>673</v>
      </c>
      <c r="G43" s="267" t="s">
        <v>401</v>
      </c>
      <c r="H43" s="267" t="s">
        <v>618</v>
      </c>
      <c r="I43" s="87" t="s">
        <v>512</v>
      </c>
      <c r="J43" s="266"/>
    </row>
    <row r="44" spans="1:10" ht="15" customHeight="1">
      <c r="A44" s="270" t="s">
        <v>619</v>
      </c>
      <c r="B44" s="271">
        <v>39</v>
      </c>
      <c r="C44" s="272" t="s">
        <v>385</v>
      </c>
      <c r="D44" s="267" t="s">
        <v>171</v>
      </c>
      <c r="E44" s="267" t="s">
        <v>130</v>
      </c>
      <c r="F44" s="272" t="s">
        <v>395</v>
      </c>
      <c r="G44" s="267" t="s">
        <v>413</v>
      </c>
      <c r="H44" s="267" t="s">
        <v>410</v>
      </c>
      <c r="I44" s="87" t="s">
        <v>513</v>
      </c>
      <c r="J44" s="266"/>
    </row>
    <row r="45" spans="1:10" ht="15" customHeight="1">
      <c r="A45" s="270" t="s">
        <v>620</v>
      </c>
      <c r="B45" s="271">
        <v>40</v>
      </c>
      <c r="C45" s="272" t="s">
        <v>393</v>
      </c>
      <c r="D45" s="267" t="s">
        <v>334</v>
      </c>
      <c r="E45" s="267" t="s">
        <v>453</v>
      </c>
      <c r="F45" s="272" t="s">
        <v>395</v>
      </c>
      <c r="G45" s="267" t="s">
        <v>396</v>
      </c>
      <c r="H45" s="267" t="s">
        <v>335</v>
      </c>
      <c r="I45" s="87" t="s">
        <v>514</v>
      </c>
      <c r="J45" s="266"/>
    </row>
    <row r="46" spans="1:10" ht="15" customHeight="1">
      <c r="A46" s="270" t="s">
        <v>621</v>
      </c>
      <c r="B46" s="271">
        <v>41</v>
      </c>
      <c r="C46" s="272" t="s">
        <v>385</v>
      </c>
      <c r="D46" s="267" t="s">
        <v>428</v>
      </c>
      <c r="E46" s="267" t="s">
        <v>429</v>
      </c>
      <c r="F46" s="272" t="s">
        <v>395</v>
      </c>
      <c r="G46" s="267" t="s">
        <v>396</v>
      </c>
      <c r="H46" s="267" t="s">
        <v>410</v>
      </c>
      <c r="I46" s="87" t="s">
        <v>515</v>
      </c>
      <c r="J46" s="266"/>
    </row>
    <row r="47" spans="1:10" ht="15" customHeight="1">
      <c r="A47" s="270" t="s">
        <v>622</v>
      </c>
      <c r="B47" s="271">
        <v>42</v>
      </c>
      <c r="C47" s="272" t="s">
        <v>384</v>
      </c>
      <c r="D47" s="267" t="s">
        <v>426</v>
      </c>
      <c r="E47" s="267" t="s">
        <v>435</v>
      </c>
      <c r="F47" s="272" t="s">
        <v>395</v>
      </c>
      <c r="G47" s="267" t="s">
        <v>409</v>
      </c>
      <c r="H47" s="267" t="s">
        <v>427</v>
      </c>
      <c r="I47" s="87" t="s">
        <v>516</v>
      </c>
      <c r="J47" s="266"/>
    </row>
    <row r="48" spans="1:10" ht="15" customHeight="1">
      <c r="A48" s="270" t="s">
        <v>623</v>
      </c>
      <c r="B48" s="271">
        <v>43</v>
      </c>
      <c r="C48" s="272" t="s">
        <v>393</v>
      </c>
      <c r="D48" s="267" t="s">
        <v>172</v>
      </c>
      <c r="E48" s="267" t="s">
        <v>463</v>
      </c>
      <c r="F48" s="272" t="s">
        <v>395</v>
      </c>
      <c r="G48" s="267" t="s">
        <v>173</v>
      </c>
      <c r="H48" s="267" t="s">
        <v>452</v>
      </c>
      <c r="I48" s="87" t="s">
        <v>517</v>
      </c>
      <c r="J48" s="266"/>
    </row>
    <row r="49" spans="1:10" ht="15" customHeight="1">
      <c r="A49" s="270" t="s">
        <v>624</v>
      </c>
      <c r="B49" s="271">
        <v>44</v>
      </c>
      <c r="C49" s="272" t="s">
        <v>384</v>
      </c>
      <c r="D49" s="267" t="s">
        <v>174</v>
      </c>
      <c r="E49" s="267" t="s">
        <v>175</v>
      </c>
      <c r="F49" s="272" t="s">
        <v>430</v>
      </c>
      <c r="G49" s="267" t="s">
        <v>398</v>
      </c>
      <c r="H49" s="267" t="s">
        <v>402</v>
      </c>
      <c r="I49" s="87" t="s">
        <v>518</v>
      </c>
      <c r="J49" s="266"/>
    </row>
    <row r="50" spans="1:10" ht="15" customHeight="1">
      <c r="A50" s="270" t="s">
        <v>625</v>
      </c>
      <c r="B50" s="271">
        <v>45</v>
      </c>
      <c r="C50" s="272" t="s">
        <v>387</v>
      </c>
      <c r="D50" s="267" t="s">
        <v>117</v>
      </c>
      <c r="E50" s="267" t="s">
        <v>176</v>
      </c>
      <c r="F50" s="272" t="s">
        <v>177</v>
      </c>
      <c r="G50" s="267" t="s">
        <v>118</v>
      </c>
      <c r="H50" s="267" t="s">
        <v>476</v>
      </c>
      <c r="I50" s="87" t="s">
        <v>519</v>
      </c>
      <c r="J50" s="266"/>
    </row>
    <row r="51" spans="1:10" ht="15" customHeight="1">
      <c r="A51" s="270" t="s">
        <v>626</v>
      </c>
      <c r="B51" s="271">
        <v>46</v>
      </c>
      <c r="C51" s="272" t="s">
        <v>390</v>
      </c>
      <c r="D51" s="267" t="s">
        <v>178</v>
      </c>
      <c r="E51" s="267" t="s">
        <v>179</v>
      </c>
      <c r="F51" s="272" t="s">
        <v>395</v>
      </c>
      <c r="G51" s="267" t="s">
        <v>138</v>
      </c>
      <c r="H51" s="267" t="s">
        <v>427</v>
      </c>
      <c r="I51" s="87" t="s">
        <v>520</v>
      </c>
      <c r="J51" s="266"/>
    </row>
    <row r="52" spans="1:10" ht="15" customHeight="1">
      <c r="A52" s="270" t="s">
        <v>627</v>
      </c>
      <c r="B52" s="271">
        <v>47</v>
      </c>
      <c r="C52" s="272" t="s">
        <v>387</v>
      </c>
      <c r="D52" s="267" t="s">
        <v>180</v>
      </c>
      <c r="E52" s="267" t="s">
        <v>181</v>
      </c>
      <c r="F52" s="272" t="s">
        <v>182</v>
      </c>
      <c r="G52" s="267" t="s">
        <v>183</v>
      </c>
      <c r="H52" s="267" t="s">
        <v>404</v>
      </c>
      <c r="I52" s="87" t="s">
        <v>521</v>
      </c>
      <c r="J52" s="266"/>
    </row>
    <row r="53" spans="1:10" ht="15" customHeight="1">
      <c r="A53" s="270" t="s">
        <v>628</v>
      </c>
      <c r="B53" s="271">
        <v>48</v>
      </c>
      <c r="C53" s="272" t="s">
        <v>387</v>
      </c>
      <c r="D53" s="267" t="s">
        <v>184</v>
      </c>
      <c r="E53" s="267" t="s">
        <v>185</v>
      </c>
      <c r="F53" s="272" t="s">
        <v>430</v>
      </c>
      <c r="G53" s="267" t="s">
        <v>186</v>
      </c>
      <c r="H53" s="267" t="s">
        <v>404</v>
      </c>
      <c r="I53" s="87" t="s">
        <v>522</v>
      </c>
      <c r="J53" s="266"/>
    </row>
    <row r="54" spans="1:10" ht="15" customHeight="1">
      <c r="A54" s="270" t="s">
        <v>629</v>
      </c>
      <c r="B54" s="271">
        <v>49</v>
      </c>
      <c r="C54" s="272" t="s">
        <v>386</v>
      </c>
      <c r="D54" s="267" t="s">
        <v>454</v>
      </c>
      <c r="E54" s="267" t="s">
        <v>187</v>
      </c>
      <c r="F54" s="272" t="s">
        <v>395</v>
      </c>
      <c r="G54" s="267" t="s">
        <v>401</v>
      </c>
      <c r="H54" s="267" t="s">
        <v>423</v>
      </c>
      <c r="I54" s="87" t="s">
        <v>523</v>
      </c>
      <c r="J54" s="266"/>
    </row>
    <row r="55" spans="1:10" ht="15" customHeight="1">
      <c r="A55" s="270" t="s">
        <v>630</v>
      </c>
      <c r="B55" s="271">
        <v>50</v>
      </c>
      <c r="C55" s="272" t="s">
        <v>333</v>
      </c>
      <c r="D55" s="267" t="s">
        <v>188</v>
      </c>
      <c r="E55" s="267" t="s">
        <v>189</v>
      </c>
      <c r="F55" s="272" t="s">
        <v>394</v>
      </c>
      <c r="G55" s="267" t="s">
        <v>190</v>
      </c>
      <c r="H55" s="267" t="s">
        <v>425</v>
      </c>
      <c r="I55" s="87" t="s">
        <v>524</v>
      </c>
      <c r="J55" s="266"/>
    </row>
    <row r="56" spans="1:10" ht="15" customHeight="1">
      <c r="A56" s="270" t="s">
        <v>631</v>
      </c>
      <c r="B56" s="271">
        <v>51</v>
      </c>
      <c r="C56" s="272" t="s">
        <v>333</v>
      </c>
      <c r="D56" s="267" t="s">
        <v>191</v>
      </c>
      <c r="E56" s="267" t="s">
        <v>192</v>
      </c>
      <c r="F56" s="272" t="s">
        <v>437</v>
      </c>
      <c r="G56" s="267" t="s">
        <v>193</v>
      </c>
      <c r="H56" s="267" t="s">
        <v>194</v>
      </c>
      <c r="I56" s="87" t="s">
        <v>525</v>
      </c>
      <c r="J56" s="266"/>
    </row>
    <row r="57" spans="1:10" ht="15" customHeight="1">
      <c r="A57" s="270" t="s">
        <v>632</v>
      </c>
      <c r="B57" s="271">
        <v>52</v>
      </c>
      <c r="C57" s="272" t="s">
        <v>393</v>
      </c>
      <c r="D57" s="267" t="s">
        <v>195</v>
      </c>
      <c r="E57" s="267" t="s">
        <v>196</v>
      </c>
      <c r="F57" s="272" t="s">
        <v>437</v>
      </c>
      <c r="G57" s="267" t="s">
        <v>197</v>
      </c>
      <c r="H57" s="267" t="s">
        <v>198</v>
      </c>
      <c r="I57" s="87" t="s">
        <v>526</v>
      </c>
      <c r="J57" s="266"/>
    </row>
    <row r="58" spans="1:10" ht="15" customHeight="1">
      <c r="A58" s="270" t="s">
        <v>633</v>
      </c>
      <c r="B58" s="271">
        <v>53</v>
      </c>
      <c r="C58" s="272" t="s">
        <v>384</v>
      </c>
      <c r="D58" s="267" t="s">
        <v>337</v>
      </c>
      <c r="E58" s="267" t="s">
        <v>338</v>
      </c>
      <c r="F58" s="272" t="s">
        <v>395</v>
      </c>
      <c r="G58" s="267" t="s">
        <v>401</v>
      </c>
      <c r="H58" s="267" t="s">
        <v>405</v>
      </c>
      <c r="I58" s="87" t="s">
        <v>527</v>
      </c>
      <c r="J58" s="266"/>
    </row>
    <row r="59" spans="1:10" ht="15" customHeight="1">
      <c r="A59" s="270" t="s">
        <v>634</v>
      </c>
      <c r="B59" s="271">
        <v>54</v>
      </c>
      <c r="C59" s="272" t="s">
        <v>333</v>
      </c>
      <c r="D59" s="267" t="s">
        <v>421</v>
      </c>
      <c r="E59" s="267" t="s">
        <v>199</v>
      </c>
      <c r="F59" s="272" t="s">
        <v>395</v>
      </c>
      <c r="G59" s="267" t="s">
        <v>422</v>
      </c>
      <c r="H59" s="267" t="s">
        <v>200</v>
      </c>
      <c r="I59" s="87" t="s">
        <v>528</v>
      </c>
      <c r="J59" s="266"/>
    </row>
    <row r="60" spans="1:10" ht="15" customHeight="1">
      <c r="A60" s="270" t="s">
        <v>635</v>
      </c>
      <c r="B60" s="271">
        <v>55</v>
      </c>
      <c r="C60" s="272" t="s">
        <v>333</v>
      </c>
      <c r="D60" s="267" t="s">
        <v>432</v>
      </c>
      <c r="E60" s="267" t="s">
        <v>433</v>
      </c>
      <c r="F60" s="272" t="s">
        <v>430</v>
      </c>
      <c r="G60" s="267" t="s">
        <v>434</v>
      </c>
      <c r="H60" s="267" t="s">
        <v>201</v>
      </c>
      <c r="I60" s="87" t="s">
        <v>529</v>
      </c>
      <c r="J60" s="266"/>
    </row>
    <row r="61" spans="1:10" ht="15" customHeight="1">
      <c r="A61" s="270" t="s">
        <v>636</v>
      </c>
      <c r="B61" s="271">
        <v>56</v>
      </c>
      <c r="C61" s="272" t="s">
        <v>393</v>
      </c>
      <c r="D61" s="267" t="s">
        <v>202</v>
      </c>
      <c r="E61" s="267" t="s">
        <v>203</v>
      </c>
      <c r="F61" s="272" t="s">
        <v>395</v>
      </c>
      <c r="G61" s="267" t="s">
        <v>152</v>
      </c>
      <c r="H61" s="267" t="s">
        <v>436</v>
      </c>
      <c r="I61" s="87" t="s">
        <v>530</v>
      </c>
      <c r="J61" s="266"/>
    </row>
    <row r="62" spans="1:10" ht="15" customHeight="1">
      <c r="A62" s="270" t="s">
        <v>637</v>
      </c>
      <c r="B62" s="271">
        <v>57</v>
      </c>
      <c r="C62" s="272" t="s">
        <v>385</v>
      </c>
      <c r="D62" s="267" t="s">
        <v>204</v>
      </c>
      <c r="E62" s="267" t="s">
        <v>205</v>
      </c>
      <c r="F62" s="272" t="s">
        <v>395</v>
      </c>
      <c r="G62" s="267" t="s">
        <v>206</v>
      </c>
      <c r="H62" s="267" t="s">
        <v>410</v>
      </c>
      <c r="I62" s="87" t="s">
        <v>531</v>
      </c>
      <c r="J62" s="266"/>
    </row>
    <row r="63" spans="1:10" ht="15" customHeight="1">
      <c r="A63" s="270" t="s">
        <v>638</v>
      </c>
      <c r="B63" s="271">
        <v>58</v>
      </c>
      <c r="C63" s="272" t="s">
        <v>393</v>
      </c>
      <c r="D63" s="267" t="s">
        <v>207</v>
      </c>
      <c r="E63" s="267" t="s">
        <v>208</v>
      </c>
      <c r="F63" s="272" t="s">
        <v>395</v>
      </c>
      <c r="G63" s="267" t="s">
        <v>396</v>
      </c>
      <c r="H63" s="267" t="s">
        <v>436</v>
      </c>
      <c r="I63" s="87" t="s">
        <v>532</v>
      </c>
      <c r="J63" s="266"/>
    </row>
    <row r="64" spans="1:10" ht="15" customHeight="1">
      <c r="A64" s="270" t="s">
        <v>639</v>
      </c>
      <c r="B64" s="271">
        <v>59</v>
      </c>
      <c r="C64" s="272" t="s">
        <v>333</v>
      </c>
      <c r="D64" s="267" t="s">
        <v>124</v>
      </c>
      <c r="E64" s="267" t="s">
        <v>125</v>
      </c>
      <c r="F64" s="272" t="s">
        <v>395</v>
      </c>
      <c r="G64" s="267" t="s">
        <v>396</v>
      </c>
      <c r="H64" s="267" t="s">
        <v>209</v>
      </c>
      <c r="I64" s="87" t="s">
        <v>533</v>
      </c>
      <c r="J64" s="266"/>
    </row>
    <row r="65" spans="1:10" ht="15" customHeight="1">
      <c r="A65" s="270" t="s">
        <v>640</v>
      </c>
      <c r="B65" s="271">
        <v>60</v>
      </c>
      <c r="C65" s="272" t="s">
        <v>462</v>
      </c>
      <c r="D65" s="267" t="s">
        <v>123</v>
      </c>
      <c r="E65" s="267" t="s">
        <v>210</v>
      </c>
      <c r="F65" s="272" t="s">
        <v>395</v>
      </c>
      <c r="G65" s="267" t="s">
        <v>398</v>
      </c>
      <c r="H65" s="267" t="s">
        <v>455</v>
      </c>
      <c r="I65" s="87" t="s">
        <v>534</v>
      </c>
      <c r="J65" s="266"/>
    </row>
    <row r="66" spans="1:10" ht="15" customHeight="1">
      <c r="A66" s="270" t="s">
        <v>641</v>
      </c>
      <c r="B66" s="271">
        <v>61</v>
      </c>
      <c r="C66" s="272" t="s">
        <v>333</v>
      </c>
      <c r="D66" s="267" t="s">
        <v>431</v>
      </c>
      <c r="E66" s="267" t="s">
        <v>211</v>
      </c>
      <c r="F66" s="272" t="s">
        <v>395</v>
      </c>
      <c r="G66" s="267" t="s">
        <v>173</v>
      </c>
      <c r="H66" s="267" t="s">
        <v>423</v>
      </c>
      <c r="I66" s="87" t="s">
        <v>535</v>
      </c>
      <c r="J66" s="266"/>
    </row>
    <row r="67" spans="1:10" ht="15" customHeight="1">
      <c r="A67" s="270" t="s">
        <v>642</v>
      </c>
      <c r="B67" s="271">
        <v>62</v>
      </c>
      <c r="C67" s="272" t="s">
        <v>393</v>
      </c>
      <c r="D67" s="267" t="s">
        <v>126</v>
      </c>
      <c r="E67" s="267" t="s">
        <v>127</v>
      </c>
      <c r="F67" s="272" t="s">
        <v>395</v>
      </c>
      <c r="G67" s="267" t="s">
        <v>403</v>
      </c>
      <c r="H67" s="267" t="s">
        <v>128</v>
      </c>
      <c r="I67" s="87" t="s">
        <v>536</v>
      </c>
      <c r="J67" s="266"/>
    </row>
    <row r="68" spans="1:10" ht="15" customHeight="1">
      <c r="A68" s="270" t="s">
        <v>643</v>
      </c>
      <c r="B68" s="271">
        <v>63</v>
      </c>
      <c r="C68" s="272" t="s">
        <v>393</v>
      </c>
      <c r="D68" s="267" t="s">
        <v>212</v>
      </c>
      <c r="E68" s="267" t="s">
        <v>110</v>
      </c>
      <c r="F68" s="272" t="s">
        <v>395</v>
      </c>
      <c r="G68" s="267" t="s">
        <v>409</v>
      </c>
      <c r="H68" s="267" t="s">
        <v>335</v>
      </c>
      <c r="I68" s="87" t="s">
        <v>537</v>
      </c>
      <c r="J68" s="266"/>
    </row>
    <row r="69" spans="1:10" ht="15" customHeight="1">
      <c r="A69" s="270" t="s">
        <v>644</v>
      </c>
      <c r="B69" s="271">
        <v>64</v>
      </c>
      <c r="C69" s="272" t="s">
        <v>333</v>
      </c>
      <c r="D69" s="267" t="s">
        <v>213</v>
      </c>
      <c r="E69" s="267" t="s">
        <v>214</v>
      </c>
      <c r="F69" s="272" t="s">
        <v>395</v>
      </c>
      <c r="G69" s="267" t="s">
        <v>215</v>
      </c>
      <c r="H69" s="267" t="s">
        <v>216</v>
      </c>
      <c r="I69" s="87" t="s">
        <v>538</v>
      </c>
      <c r="J69" s="266"/>
    </row>
    <row r="70" spans="1:10" ht="15" customHeight="1">
      <c r="A70" s="270" t="s">
        <v>645</v>
      </c>
      <c r="B70" s="271">
        <v>65</v>
      </c>
      <c r="C70" s="272" t="s">
        <v>393</v>
      </c>
      <c r="D70" s="267" t="s">
        <v>217</v>
      </c>
      <c r="E70" s="267" t="s">
        <v>218</v>
      </c>
      <c r="F70" s="272" t="s">
        <v>395</v>
      </c>
      <c r="G70" s="267" t="s">
        <v>398</v>
      </c>
      <c r="H70" s="267" t="s">
        <v>219</v>
      </c>
      <c r="I70" s="87" t="s">
        <v>539</v>
      </c>
      <c r="J70" s="266"/>
    </row>
    <row r="71" spans="1:10" ht="15" customHeight="1">
      <c r="A71" s="270" t="s">
        <v>646</v>
      </c>
      <c r="B71" s="271">
        <v>66</v>
      </c>
      <c r="C71" s="272" t="s">
        <v>393</v>
      </c>
      <c r="D71" s="267" t="s">
        <v>220</v>
      </c>
      <c r="E71" s="267" t="s">
        <v>221</v>
      </c>
      <c r="F71" s="272" t="s">
        <v>395</v>
      </c>
      <c r="G71" s="267" t="s">
        <v>398</v>
      </c>
      <c r="H71" s="267" t="s">
        <v>128</v>
      </c>
      <c r="I71" s="87" t="s">
        <v>540</v>
      </c>
      <c r="J71" s="266"/>
    </row>
    <row r="72" spans="1:10" ht="15" customHeight="1">
      <c r="A72" s="270" t="s">
        <v>647</v>
      </c>
      <c r="B72" s="271">
        <v>67</v>
      </c>
      <c r="C72" s="272" t="s">
        <v>333</v>
      </c>
      <c r="D72" s="267" t="s">
        <v>129</v>
      </c>
      <c r="E72" s="267" t="s">
        <v>648</v>
      </c>
      <c r="F72" s="272" t="s">
        <v>395</v>
      </c>
      <c r="G72" s="267" t="s">
        <v>396</v>
      </c>
      <c r="H72" s="267" t="s">
        <v>201</v>
      </c>
      <c r="I72" s="87" t="s">
        <v>541</v>
      </c>
      <c r="J72" s="266"/>
    </row>
    <row r="73" spans="1:10" ht="15" customHeight="1">
      <c r="A73" s="270" t="s">
        <v>649</v>
      </c>
      <c r="B73" s="271">
        <v>68</v>
      </c>
      <c r="C73" s="272" t="s">
        <v>385</v>
      </c>
      <c r="D73" s="267" t="s">
        <v>222</v>
      </c>
      <c r="E73" s="267" t="s">
        <v>223</v>
      </c>
      <c r="F73" s="272" t="s">
        <v>395</v>
      </c>
      <c r="G73" s="267" t="s">
        <v>173</v>
      </c>
      <c r="H73" s="267" t="s">
        <v>224</v>
      </c>
      <c r="I73" s="87" t="s">
        <v>542</v>
      </c>
      <c r="J73" s="266"/>
    </row>
    <row r="74" spans="1:10" ht="15" customHeight="1">
      <c r="A74" s="270" t="s">
        <v>650</v>
      </c>
      <c r="B74" s="271">
        <v>69</v>
      </c>
      <c r="C74" s="272" t="s">
        <v>333</v>
      </c>
      <c r="D74" s="267" t="s">
        <v>225</v>
      </c>
      <c r="E74" s="267" t="s">
        <v>226</v>
      </c>
      <c r="F74" s="272" t="s">
        <v>395</v>
      </c>
      <c r="G74" s="267" t="s">
        <v>227</v>
      </c>
      <c r="H74" s="267" t="s">
        <v>194</v>
      </c>
      <c r="I74" s="87" t="s">
        <v>543</v>
      </c>
      <c r="J74" s="266"/>
    </row>
    <row r="75" spans="1:10" ht="15" customHeight="1">
      <c r="A75" s="270" t="s">
        <v>651</v>
      </c>
      <c r="B75" s="271">
        <v>70</v>
      </c>
      <c r="C75" s="272" t="s">
        <v>386</v>
      </c>
      <c r="D75" s="267" t="s">
        <v>228</v>
      </c>
      <c r="E75" s="267" t="s">
        <v>229</v>
      </c>
      <c r="F75" s="272" t="s">
        <v>437</v>
      </c>
      <c r="G75" s="267" t="s">
        <v>230</v>
      </c>
      <c r="H75" s="267" t="s">
        <v>416</v>
      </c>
      <c r="I75" s="87" t="s">
        <v>544</v>
      </c>
      <c r="J75" s="266"/>
    </row>
    <row r="76" spans="1:10" ht="15" customHeight="1">
      <c r="A76" s="270" t="s">
        <v>652</v>
      </c>
      <c r="B76" s="271">
        <v>71</v>
      </c>
      <c r="C76" s="272" t="s">
        <v>393</v>
      </c>
      <c r="D76" s="267" t="s">
        <v>231</v>
      </c>
      <c r="E76" s="267" t="s">
        <v>232</v>
      </c>
      <c r="F76" s="272" t="s">
        <v>395</v>
      </c>
      <c r="G76" s="267" t="s">
        <v>413</v>
      </c>
      <c r="H76" s="267" t="s">
        <v>436</v>
      </c>
      <c r="I76" s="87" t="s">
        <v>545</v>
      </c>
      <c r="J76" s="266"/>
    </row>
    <row r="77" spans="1:10" ht="15" customHeight="1">
      <c r="A77" s="270" t="s">
        <v>653</v>
      </c>
      <c r="B77" s="271">
        <v>72</v>
      </c>
      <c r="C77" s="272" t="s">
        <v>339</v>
      </c>
      <c r="D77" s="267" t="s">
        <v>233</v>
      </c>
      <c r="E77" s="267" t="s">
        <v>234</v>
      </c>
      <c r="F77" s="272" t="s">
        <v>395</v>
      </c>
      <c r="G77" s="267" t="s">
        <v>235</v>
      </c>
      <c r="H77" s="267" t="s">
        <v>342</v>
      </c>
      <c r="I77" s="87" t="s">
        <v>546</v>
      </c>
      <c r="J77" s="266"/>
    </row>
    <row r="78" spans="1:10" ht="15" customHeight="1">
      <c r="A78" s="270" t="s">
        <v>654</v>
      </c>
      <c r="B78" s="271">
        <v>73</v>
      </c>
      <c r="C78" s="272" t="s">
        <v>339</v>
      </c>
      <c r="D78" s="267" t="s">
        <v>438</v>
      </c>
      <c r="E78" s="267" t="s">
        <v>439</v>
      </c>
      <c r="F78" s="272" t="s">
        <v>395</v>
      </c>
      <c r="G78" s="267" t="s">
        <v>424</v>
      </c>
      <c r="H78" s="267" t="s">
        <v>340</v>
      </c>
      <c r="I78" s="87" t="s">
        <v>547</v>
      </c>
      <c r="J78" s="266"/>
    </row>
    <row r="79" spans="1:10" ht="15" customHeight="1">
      <c r="A79" s="270" t="s">
        <v>655</v>
      </c>
      <c r="B79" s="271">
        <v>74</v>
      </c>
      <c r="C79" s="272" t="s">
        <v>339</v>
      </c>
      <c r="D79" s="267" t="s">
        <v>440</v>
      </c>
      <c r="E79" s="267" t="s">
        <v>341</v>
      </c>
      <c r="F79" s="272" t="s">
        <v>395</v>
      </c>
      <c r="G79" s="267" t="s">
        <v>424</v>
      </c>
      <c r="H79" s="267" t="s">
        <v>342</v>
      </c>
      <c r="I79" s="87" t="s">
        <v>548</v>
      </c>
      <c r="J79" s="266"/>
    </row>
    <row r="80" spans="1:10" ht="15" customHeight="1">
      <c r="A80" s="270" t="s">
        <v>656</v>
      </c>
      <c r="B80" s="271">
        <v>75</v>
      </c>
      <c r="C80" s="272" t="s">
        <v>339</v>
      </c>
      <c r="D80" s="267" t="s">
        <v>464</v>
      </c>
      <c r="E80" s="267" t="s">
        <v>236</v>
      </c>
      <c r="F80" s="272" t="s">
        <v>395</v>
      </c>
      <c r="G80" s="267" t="s">
        <v>424</v>
      </c>
      <c r="H80" s="267" t="s">
        <v>340</v>
      </c>
      <c r="I80" s="87" t="s">
        <v>549</v>
      </c>
      <c r="J80" s="266"/>
    </row>
    <row r="81" spans="1:10" ht="15" customHeight="1">
      <c r="A81" s="270" t="s">
        <v>657</v>
      </c>
      <c r="B81" s="271">
        <v>76</v>
      </c>
      <c r="C81" s="272" t="s">
        <v>339</v>
      </c>
      <c r="D81" s="267" t="s">
        <v>441</v>
      </c>
      <c r="E81" s="267" t="s">
        <v>442</v>
      </c>
      <c r="F81" s="272" t="s">
        <v>395</v>
      </c>
      <c r="G81" s="267" t="s">
        <v>235</v>
      </c>
      <c r="H81" s="267" t="s">
        <v>342</v>
      </c>
      <c r="I81" s="87" t="s">
        <v>550</v>
      </c>
      <c r="J81" s="266"/>
    </row>
    <row r="82" spans="1:10" ht="15" customHeight="1">
      <c r="A82" s="270" t="s">
        <v>658</v>
      </c>
      <c r="B82" s="271">
        <v>77</v>
      </c>
      <c r="C82" s="272" t="s">
        <v>339</v>
      </c>
      <c r="D82" s="267" t="s">
        <v>443</v>
      </c>
      <c r="E82" s="267" t="s">
        <v>444</v>
      </c>
      <c r="F82" s="272" t="s">
        <v>395</v>
      </c>
      <c r="G82" s="267" t="s">
        <v>235</v>
      </c>
      <c r="H82" s="267" t="s">
        <v>342</v>
      </c>
      <c r="I82" s="87" t="s">
        <v>551</v>
      </c>
      <c r="J82" s="266"/>
    </row>
    <row r="83" spans="1:10" ht="15" customHeight="1">
      <c r="A83" s="270" t="s">
        <v>659</v>
      </c>
      <c r="B83" s="271">
        <v>78</v>
      </c>
      <c r="C83" s="272" t="s">
        <v>339</v>
      </c>
      <c r="D83" s="267" t="s">
        <v>237</v>
      </c>
      <c r="E83" s="267" t="s">
        <v>238</v>
      </c>
      <c r="F83" s="272" t="s">
        <v>395</v>
      </c>
      <c r="G83" s="267" t="s">
        <v>424</v>
      </c>
      <c r="H83" s="267" t="s">
        <v>342</v>
      </c>
      <c r="I83" s="87" t="s">
        <v>552</v>
      </c>
      <c r="J83" s="266"/>
    </row>
    <row r="84" spans="1:10" ht="15" customHeight="1">
      <c r="A84" s="270" t="s">
        <v>660</v>
      </c>
      <c r="B84" s="271">
        <v>79</v>
      </c>
      <c r="C84" s="272" t="s">
        <v>339</v>
      </c>
      <c r="D84" s="267" t="s">
        <v>239</v>
      </c>
      <c r="E84" s="267" t="s">
        <v>240</v>
      </c>
      <c r="F84" s="272" t="s">
        <v>395</v>
      </c>
      <c r="G84" s="267" t="s">
        <v>235</v>
      </c>
      <c r="H84" s="267" t="s">
        <v>241</v>
      </c>
      <c r="I84" s="87" t="s">
        <v>553</v>
      </c>
      <c r="J84" s="266"/>
    </row>
    <row r="85" spans="1:10" ht="15" customHeight="1">
      <c r="A85" s="270" t="s">
        <v>661</v>
      </c>
      <c r="B85" s="271">
        <v>80</v>
      </c>
      <c r="C85" s="272" t="s">
        <v>339</v>
      </c>
      <c r="D85" s="267" t="s">
        <v>242</v>
      </c>
      <c r="E85" s="267" t="s">
        <v>243</v>
      </c>
      <c r="F85" s="272" t="s">
        <v>395</v>
      </c>
      <c r="G85" s="267" t="s">
        <v>244</v>
      </c>
      <c r="H85" s="267" t="s">
        <v>342</v>
      </c>
      <c r="I85" s="87" t="s">
        <v>554</v>
      </c>
      <c r="J85" s="266"/>
    </row>
  </sheetData>
  <sheetProtection/>
  <autoFilter ref="A9:I85"/>
  <mergeCells count="1">
    <mergeCell ref="A4:I4"/>
  </mergeCells>
  <printOptions horizontalCentered="1"/>
  <pageMargins left="0.3937007874015748" right="0" top="0" bottom="0" header="0" footer="0"/>
  <pageSetup fitToHeight="2" fitToWidth="1" horizontalDpi="360" verticalDpi="36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2" customWidth="1"/>
    <col min="7" max="7" width="12.421875" style="0" customWidth="1"/>
  </cols>
  <sheetData>
    <row r="1" spans="1:13" ht="15">
      <c r="A1" s="44"/>
      <c r="B1" s="44"/>
      <c r="C1" s="44"/>
      <c r="D1" s="155" t="str">
        <f>Startlist!$F1</f>
        <v> </v>
      </c>
      <c r="E1" s="44"/>
      <c r="F1" s="282"/>
      <c r="G1" s="44"/>
      <c r="H1" s="44"/>
      <c r="I1" s="44"/>
      <c r="J1" s="44"/>
      <c r="K1" s="44"/>
      <c r="L1" s="44"/>
      <c r="M1" s="44"/>
    </row>
    <row r="2" spans="1:13" ht="12.75" customHeight="1">
      <c r="A2" s="320" t="str">
        <f>Startlist!$A4</f>
        <v>16th South Estonian Rally</v>
      </c>
      <c r="B2" s="320"/>
      <c r="C2" s="320"/>
      <c r="D2" s="320"/>
      <c r="E2" s="320"/>
      <c r="F2" s="320"/>
      <c r="G2" s="44"/>
      <c r="H2" s="44"/>
      <c r="I2" s="44"/>
      <c r="J2" s="44"/>
      <c r="K2" s="44"/>
      <c r="L2" s="44"/>
      <c r="M2" s="44"/>
    </row>
    <row r="3" spans="1:13" ht="15" customHeight="1">
      <c r="A3" s="44"/>
      <c r="B3" s="44"/>
      <c r="C3" s="321" t="str">
        <f>Startlist!$F5</f>
        <v>August 24-25, 2018</v>
      </c>
      <c r="D3" s="321"/>
      <c r="E3" s="321"/>
      <c r="F3" s="282"/>
      <c r="G3" s="44"/>
      <c r="H3" s="44"/>
      <c r="I3" s="44"/>
      <c r="J3" s="44"/>
      <c r="K3" s="44"/>
      <c r="L3" s="44"/>
      <c r="M3" s="44"/>
    </row>
    <row r="4" spans="1:13" ht="15" customHeight="1">
      <c r="A4" s="44"/>
      <c r="B4" s="44"/>
      <c r="C4" s="321" t="str">
        <f>Startlist!$F6</f>
        <v>Võrumaa</v>
      </c>
      <c r="D4" s="321"/>
      <c r="E4" s="321"/>
      <c r="F4" s="282"/>
      <c r="G4" s="44"/>
      <c r="H4" s="44"/>
      <c r="I4" s="44"/>
      <c r="J4" s="44"/>
      <c r="K4" s="44"/>
      <c r="L4" s="44"/>
      <c r="M4" s="44"/>
    </row>
    <row r="5" spans="1:13" ht="12.75">
      <c r="A5" s="44"/>
      <c r="B5" s="44"/>
      <c r="C5" s="44"/>
      <c r="D5" s="44"/>
      <c r="E5" s="44"/>
      <c r="F5" s="282"/>
      <c r="G5" s="44"/>
      <c r="H5" s="44"/>
      <c r="I5" s="44"/>
      <c r="J5" s="44"/>
      <c r="K5" s="44"/>
      <c r="L5" s="44"/>
      <c r="M5" s="44"/>
    </row>
    <row r="6" spans="1:13" ht="12.75">
      <c r="A6" s="44"/>
      <c r="B6" s="44"/>
      <c r="C6" s="44"/>
      <c r="D6" s="44"/>
      <c r="E6" s="44"/>
      <c r="F6" s="283"/>
      <c r="G6" s="48"/>
      <c r="H6" s="44"/>
      <c r="I6" s="44"/>
      <c r="J6" s="44"/>
      <c r="K6" s="44"/>
      <c r="L6" s="44"/>
      <c r="M6" s="44"/>
    </row>
    <row r="7" spans="3:13" ht="12.75">
      <c r="C7" s="327" t="s">
        <v>374</v>
      </c>
      <c r="D7" s="328"/>
      <c r="E7" s="24" t="s">
        <v>380</v>
      </c>
      <c r="F7" s="283"/>
      <c r="G7" s="48"/>
      <c r="H7" s="44"/>
      <c r="I7" s="44"/>
      <c r="J7" s="44"/>
      <c r="K7" s="44"/>
      <c r="L7" s="44"/>
      <c r="M7" s="44"/>
    </row>
    <row r="8" spans="1:13" ht="18.75" customHeight="1">
      <c r="A8" s="44"/>
      <c r="B8" s="44"/>
      <c r="C8" s="172" t="s">
        <v>390</v>
      </c>
      <c r="D8" s="173"/>
      <c r="E8" s="174">
        <v>7</v>
      </c>
      <c r="F8" s="283"/>
      <c r="G8" s="284"/>
      <c r="H8" s="44"/>
      <c r="I8" s="44"/>
      <c r="J8" s="44"/>
      <c r="K8" s="44"/>
      <c r="L8" s="44"/>
      <c r="M8" s="44"/>
    </row>
    <row r="9" spans="1:13" ht="18.75" customHeight="1">
      <c r="A9" s="44"/>
      <c r="B9" s="44"/>
      <c r="C9" s="172" t="s">
        <v>462</v>
      </c>
      <c r="D9" s="173"/>
      <c r="E9" s="174">
        <v>6</v>
      </c>
      <c r="F9" s="47"/>
      <c r="G9" s="284"/>
      <c r="H9" s="44"/>
      <c r="I9" s="44"/>
      <c r="J9" s="44"/>
      <c r="K9" s="44"/>
      <c r="L9" s="44"/>
      <c r="M9" s="44"/>
    </row>
    <row r="10" spans="1:13" ht="18.75" customHeight="1">
      <c r="A10" s="44"/>
      <c r="B10" s="44"/>
      <c r="C10" s="172" t="s">
        <v>387</v>
      </c>
      <c r="D10" s="173"/>
      <c r="E10" s="174">
        <v>10</v>
      </c>
      <c r="F10" s="47"/>
      <c r="G10" s="284"/>
      <c r="H10" s="44"/>
      <c r="I10" s="44"/>
      <c r="J10" s="44"/>
      <c r="K10" s="44"/>
      <c r="L10" s="44"/>
      <c r="M10" s="44"/>
    </row>
    <row r="11" spans="1:13" ht="18.75" customHeight="1">
      <c r="A11" s="44"/>
      <c r="B11" s="44"/>
      <c r="C11" s="172" t="s">
        <v>384</v>
      </c>
      <c r="D11" s="173"/>
      <c r="E11" s="174">
        <v>8</v>
      </c>
      <c r="F11" s="47"/>
      <c r="G11" s="284"/>
      <c r="H11" s="44"/>
      <c r="I11" s="44"/>
      <c r="J11" s="44"/>
      <c r="K11" s="44"/>
      <c r="L11" s="44"/>
      <c r="M11" s="44"/>
    </row>
    <row r="12" spans="1:13" ht="18.75" customHeight="1">
      <c r="A12" s="44"/>
      <c r="B12" s="44"/>
      <c r="C12" s="172" t="s">
        <v>386</v>
      </c>
      <c r="D12" s="173"/>
      <c r="E12" s="174">
        <v>4</v>
      </c>
      <c r="F12" s="47"/>
      <c r="G12" s="284"/>
      <c r="H12" s="44"/>
      <c r="I12" s="44"/>
      <c r="J12" s="44"/>
      <c r="K12" s="44"/>
      <c r="L12" s="44"/>
      <c r="M12" s="44"/>
    </row>
    <row r="13" spans="1:13" ht="18.75" customHeight="1">
      <c r="A13" s="44"/>
      <c r="B13" s="44"/>
      <c r="C13" s="172" t="s">
        <v>383</v>
      </c>
      <c r="D13" s="173"/>
      <c r="E13" s="174">
        <v>6</v>
      </c>
      <c r="F13" s="47"/>
      <c r="G13" s="284"/>
      <c r="H13" s="44"/>
      <c r="I13" s="44"/>
      <c r="J13" s="44"/>
      <c r="K13" s="44"/>
      <c r="L13" s="44"/>
      <c r="M13" s="44"/>
    </row>
    <row r="14" spans="1:13" ht="18.75" customHeight="1">
      <c r="A14" s="44"/>
      <c r="B14" s="44"/>
      <c r="C14" s="172" t="s">
        <v>385</v>
      </c>
      <c r="D14" s="173"/>
      <c r="E14" s="174">
        <v>7</v>
      </c>
      <c r="F14" s="47"/>
      <c r="G14" s="284"/>
      <c r="H14" s="44"/>
      <c r="I14" s="44"/>
      <c r="J14" s="44"/>
      <c r="K14" s="44"/>
      <c r="L14" s="44"/>
      <c r="M14" s="44"/>
    </row>
    <row r="15" spans="1:13" ht="18.75" customHeight="1">
      <c r="A15" s="44"/>
      <c r="B15" s="44"/>
      <c r="C15" s="172" t="s">
        <v>393</v>
      </c>
      <c r="D15" s="173"/>
      <c r="E15" s="174">
        <v>10</v>
      </c>
      <c r="F15" s="47"/>
      <c r="G15" s="284"/>
      <c r="H15" s="44"/>
      <c r="I15" s="44"/>
      <c r="J15" s="44"/>
      <c r="K15" s="44"/>
      <c r="L15" s="44"/>
      <c r="M15" s="44"/>
    </row>
    <row r="16" spans="1:13" ht="18.75" customHeight="1">
      <c r="A16" s="44"/>
      <c r="B16" s="44"/>
      <c r="C16" s="172" t="s">
        <v>333</v>
      </c>
      <c r="D16" s="173"/>
      <c r="E16" s="174">
        <v>9</v>
      </c>
      <c r="F16" s="47"/>
      <c r="G16" s="284"/>
      <c r="H16" s="44"/>
      <c r="I16" s="44"/>
      <c r="J16" s="44"/>
      <c r="K16" s="44"/>
      <c r="L16" s="44"/>
      <c r="M16" s="44"/>
    </row>
    <row r="17" spans="1:13" ht="18.75" customHeight="1">
      <c r="A17" s="44"/>
      <c r="B17" s="44"/>
      <c r="C17" s="172" t="s">
        <v>339</v>
      </c>
      <c r="D17" s="173"/>
      <c r="E17" s="174">
        <v>9</v>
      </c>
      <c r="F17" s="47"/>
      <c r="G17" s="284"/>
      <c r="H17" s="44"/>
      <c r="I17" s="44"/>
      <c r="J17" s="44"/>
      <c r="K17" s="44"/>
      <c r="L17" s="44"/>
      <c r="M17" s="44"/>
    </row>
    <row r="18" spans="1:13" ht="19.5" customHeight="1">
      <c r="A18" s="44"/>
      <c r="B18" s="44"/>
      <c r="C18" s="219" t="s">
        <v>375</v>
      </c>
      <c r="D18" s="220"/>
      <c r="E18" s="221">
        <f>SUM(E8:E17)</f>
        <v>76</v>
      </c>
      <c r="F18" s="283"/>
      <c r="G18" s="44"/>
      <c r="H18" s="44"/>
      <c r="I18" s="44"/>
      <c r="J18" s="44"/>
      <c r="K18" s="44"/>
      <c r="L18" s="44"/>
      <c r="M18" s="44"/>
    </row>
    <row r="19" spans="1:13" ht="19.5" customHeight="1">
      <c r="A19" s="44"/>
      <c r="B19" s="44"/>
      <c r="C19" s="44"/>
      <c r="D19" s="44"/>
      <c r="E19" s="44"/>
      <c r="F19" s="282"/>
      <c r="G19" s="44"/>
      <c r="H19" s="44"/>
      <c r="I19" s="44"/>
      <c r="J19" s="44"/>
      <c r="K19" s="44"/>
      <c r="L19" s="44"/>
      <c r="M19" s="44"/>
    </row>
    <row r="20" spans="1:13" ht="19.5" customHeight="1">
      <c r="A20" s="44"/>
      <c r="B20" s="44"/>
      <c r="C20" s="44"/>
      <c r="D20" s="44"/>
      <c r="E20" s="44"/>
      <c r="F20" s="282"/>
      <c r="G20" s="44"/>
      <c r="H20" s="44"/>
      <c r="I20" s="44"/>
      <c r="J20" s="44"/>
      <c r="K20" s="44"/>
      <c r="L20" s="44"/>
      <c r="M20" s="44"/>
    </row>
    <row r="21" spans="1:13" ht="19.5" customHeight="1">
      <c r="A21" s="44"/>
      <c r="B21" s="44"/>
      <c r="C21" s="44"/>
      <c r="D21" s="44"/>
      <c r="E21" s="44"/>
      <c r="F21" s="282"/>
      <c r="G21" s="44"/>
      <c r="H21" s="44"/>
      <c r="I21" s="44"/>
      <c r="J21" s="44"/>
      <c r="K21" s="44"/>
      <c r="L21" s="44"/>
      <c r="M21" s="44"/>
    </row>
    <row r="22" spans="1:13" ht="19.5" customHeight="1">
      <c r="A22" s="44"/>
      <c r="B22" s="44"/>
      <c r="C22" s="44"/>
      <c r="D22" s="44"/>
      <c r="E22" s="44"/>
      <c r="F22" s="282"/>
      <c r="G22" s="44"/>
      <c r="H22" s="44"/>
      <c r="I22" s="44"/>
      <c r="J22" s="44"/>
      <c r="K22" s="44"/>
      <c r="L22" s="44"/>
      <c r="M22" s="44"/>
    </row>
    <row r="23" spans="1:13" ht="19.5" customHeight="1">
      <c r="A23" s="44"/>
      <c r="B23" s="44"/>
      <c r="C23" s="44"/>
      <c r="D23" s="44"/>
      <c r="E23" s="44"/>
      <c r="F23" s="282"/>
      <c r="G23" s="44"/>
      <c r="H23" s="44"/>
      <c r="I23" s="44"/>
      <c r="J23" s="44"/>
      <c r="K23" s="44"/>
      <c r="L23" s="44"/>
      <c r="M23" s="4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L90"/>
  <sheetViews>
    <sheetView zoomScalePageLayoutView="0" workbookViewId="0" topLeftCell="A1">
      <selection activeCell="L9" sqref="L8:L9"/>
    </sheetView>
  </sheetViews>
  <sheetFormatPr defaultColWidth="9.140625" defaultRowHeight="12.75" outlineLevelCol="1"/>
  <cols>
    <col min="1" max="1" width="4.7109375" style="203" customWidth="1"/>
    <col min="2" max="2" width="6.57421875" style="108" customWidth="1"/>
    <col min="3" max="3" width="5.57421875" style="109" customWidth="1"/>
    <col min="4" max="4" width="20.140625" style="107" customWidth="1"/>
    <col min="5" max="5" width="17.421875" style="107" customWidth="1"/>
    <col min="6" max="6" width="10.8515625" style="109" customWidth="1"/>
    <col min="7" max="7" width="22.57421875" style="110" customWidth="1"/>
    <col min="8" max="8" width="13.140625" style="211" customWidth="1"/>
    <col min="9" max="9" width="6.140625" style="212" hidden="1" customWidth="1" outlineLevel="1"/>
    <col min="10" max="10" width="5.28125" style="134" hidden="1" customWidth="1" outlineLevel="1"/>
    <col min="11" max="11" width="10.57421875" style="109" hidden="1" customWidth="1" outlineLevel="1"/>
    <col min="12" max="12" width="9.140625" style="107" customWidth="1" collapsed="1"/>
    <col min="13" max="16384" width="9.140625" style="107" customWidth="1"/>
  </cols>
  <sheetData>
    <row r="1" spans="1:12" ht="14.25" customHeight="1">
      <c r="A1" s="329" t="str">
        <f>Startlist!$A4</f>
        <v>16th South Estonian Rally</v>
      </c>
      <c r="B1" s="330"/>
      <c r="C1" s="330"/>
      <c r="D1" s="330"/>
      <c r="E1" s="330"/>
      <c r="F1" s="330"/>
      <c r="G1" s="330"/>
      <c r="H1" s="207"/>
      <c r="I1" s="331" t="s">
        <v>461</v>
      </c>
      <c r="J1" s="331"/>
      <c r="K1" s="215">
        <v>15</v>
      </c>
      <c r="L1" s="218"/>
    </row>
    <row r="2" spans="1:12" ht="14.25" customHeight="1">
      <c r="A2" s="329" t="str">
        <f>Startlist!$F5</f>
        <v>August 24-25, 2018</v>
      </c>
      <c r="B2" s="330"/>
      <c r="C2" s="330"/>
      <c r="D2" s="330"/>
      <c r="E2" s="330"/>
      <c r="F2" s="330"/>
      <c r="G2" s="330"/>
      <c r="H2" s="207"/>
      <c r="L2" s="218"/>
    </row>
    <row r="3" spans="1:12" ht="10.5" customHeight="1">
      <c r="A3" s="329" t="str">
        <f>Startlist!$F6</f>
        <v>Võrumaa</v>
      </c>
      <c r="B3" s="330"/>
      <c r="C3" s="330"/>
      <c r="D3" s="330"/>
      <c r="E3" s="330"/>
      <c r="F3" s="330"/>
      <c r="G3" s="330"/>
      <c r="H3" s="207"/>
      <c r="L3" s="218"/>
    </row>
    <row r="4" spans="1:12" ht="13.5" customHeight="1">
      <c r="A4" s="192"/>
      <c r="B4" s="193" t="s">
        <v>324</v>
      </c>
      <c r="C4" s="194"/>
      <c r="D4" s="195"/>
      <c r="E4" s="183"/>
      <c r="F4" s="184"/>
      <c r="G4" s="185"/>
      <c r="H4" s="208"/>
      <c r="L4" s="218"/>
    </row>
    <row r="5" spans="1:12" ht="12.75" customHeight="1">
      <c r="A5" s="186">
        <v>1</v>
      </c>
      <c r="B5" s="196" t="str">
        <f>VLOOKUP($B7,Startlist!$B:$H,6,FALSE)</f>
        <v>A1M MOTORSPORT</v>
      </c>
      <c r="C5" s="197"/>
      <c r="D5" s="198"/>
      <c r="E5" s="198"/>
      <c r="F5" s="197"/>
      <c r="G5" s="199"/>
      <c r="H5" s="209">
        <f>IF(ISERROR(SMALL(H7:H10,1)+SMALL(H7:H10,2)),"-",SMALL(H7:H10,1)+SMALL(H7:H10,2))</f>
        <v>0.08102893518518518</v>
      </c>
      <c r="I5" s="213">
        <f>A5</f>
        <v>1</v>
      </c>
      <c r="J5" s="214">
        <v>1</v>
      </c>
      <c r="K5" s="216">
        <f>H5</f>
        <v>0.08102893518518518</v>
      </c>
      <c r="L5" s="218"/>
    </row>
    <row r="6" spans="1:12" ht="12.75" customHeight="1">
      <c r="A6" s="192"/>
      <c r="B6" s="201"/>
      <c r="C6" s="202"/>
      <c r="D6" s="183"/>
      <c r="E6" s="183"/>
      <c r="F6" s="202"/>
      <c r="G6" s="185"/>
      <c r="H6" s="208"/>
      <c r="I6" s="213">
        <f>A5</f>
        <v>1</v>
      </c>
      <c r="J6" s="214">
        <v>2</v>
      </c>
      <c r="K6" s="217">
        <f>H5</f>
        <v>0.08102893518518518</v>
      </c>
      <c r="L6" s="218"/>
    </row>
    <row r="7" spans="1:12" ht="12.75" customHeight="1">
      <c r="A7" s="192"/>
      <c r="B7" s="201">
        <v>4</v>
      </c>
      <c r="C7" s="202" t="str">
        <f>VLOOKUP($B7,Startlist!$B:$H,2,FALSE)</f>
        <v>MV4</v>
      </c>
      <c r="D7" s="185" t="str">
        <f>VLOOKUP($B7,Startlist!$B:$H,3,FALSE)</f>
        <v>Ranno Bundsen</v>
      </c>
      <c r="E7" s="185" t="str">
        <f>VLOOKUP($B7,Startlist!$B:$H,4,FALSE)</f>
        <v>Robert Loshtshenikov</v>
      </c>
      <c r="F7" s="202" t="str">
        <f>VLOOKUP($B7,Startlist!$B:$H,5,FALSE)</f>
        <v>EST</v>
      </c>
      <c r="G7" s="185" t="str">
        <f>VLOOKUP($B7,Startlist!$B:$H,7,FALSE)</f>
        <v>Mitsubishi Lancer Evo 8</v>
      </c>
      <c r="H7" s="210">
        <f>IF(ISERROR(TIMEVALUE(SUBSTITUTE(TRIM(VLOOKUP(B7,Results!B:R,$K$1,FALSE)),".",":"))),"-",TIMEVALUE(SUBSTITUTE(TRIM(VLOOKUP(B7,Results!B:R,$K$1,FALSE)),".",":")))</f>
        <v>0.04030555555555555</v>
      </c>
      <c r="I7" s="213">
        <f>A5</f>
        <v>1</v>
      </c>
      <c r="J7" s="214">
        <v>3</v>
      </c>
      <c r="K7" s="217">
        <f>H5</f>
        <v>0.08102893518518518</v>
      </c>
      <c r="L7" s="218"/>
    </row>
    <row r="8" spans="1:12" ht="12.75" customHeight="1">
      <c r="A8" s="192"/>
      <c r="B8" s="201">
        <v>7</v>
      </c>
      <c r="C8" s="202" t="str">
        <f>VLOOKUP($B8,Startlist!$B:$H,2,FALSE)</f>
        <v>MV3</v>
      </c>
      <c r="D8" s="185" t="str">
        <f>VLOOKUP($B8,Startlist!$B:$H,3,FALSE)</f>
        <v>Allan Popov</v>
      </c>
      <c r="E8" s="185" t="str">
        <f>VLOOKUP($B8,Startlist!$B:$H,4,FALSE)</f>
        <v>Aleksei Krylov</v>
      </c>
      <c r="F8" s="202" t="str">
        <f>VLOOKUP($B8,Startlist!$B:$H,5,FALSE)</f>
        <v>EST / RUS</v>
      </c>
      <c r="G8" s="185" t="str">
        <f>VLOOKUP($B8,Startlist!$B:$H,7,FALSE)</f>
        <v>Mitsubishi Lancer Evo 9</v>
      </c>
      <c r="H8" s="210">
        <f>IF(ISERROR(TIMEVALUE(SUBSTITUTE(TRIM(VLOOKUP(B8,Results!B:R,$K$1,FALSE)),".",":"))),"-",TIMEVALUE(SUBSTITUTE(TRIM(VLOOKUP(B8,Results!B:R,$K$1,FALSE)),".",":")))</f>
        <v>0.04072337962962963</v>
      </c>
      <c r="I8" s="213">
        <f>A5</f>
        <v>1</v>
      </c>
      <c r="J8" s="214">
        <v>4</v>
      </c>
      <c r="K8" s="217">
        <f>H5</f>
        <v>0.08102893518518518</v>
      </c>
      <c r="L8" s="218"/>
    </row>
    <row r="9" spans="1:12" ht="12.75" customHeight="1">
      <c r="A9" s="192"/>
      <c r="B9" s="201">
        <v>33</v>
      </c>
      <c r="C9" s="202" t="str">
        <f>VLOOKUP($B9,Startlist!$B:$H,2,FALSE)</f>
        <v>MV5</v>
      </c>
      <c r="D9" s="185" t="str">
        <f>VLOOKUP($B9,Startlist!$B:$H,3,FALSE)</f>
        <v>Kristo Subi</v>
      </c>
      <c r="E9" s="185" t="str">
        <f>VLOOKUP($B9,Startlist!$B:$H,4,FALSE)</f>
        <v>Raido Subi</v>
      </c>
      <c r="F9" s="202" t="str">
        <f>VLOOKUP($B9,Startlist!$B:$H,5,FALSE)</f>
        <v>EST</v>
      </c>
      <c r="G9" s="185" t="str">
        <f>VLOOKUP($B9,Startlist!$B:$H,7,FALSE)</f>
        <v>Honda Civic Type-R</v>
      </c>
      <c r="H9" s="210">
        <f>IF(ISERROR(TIMEVALUE(SUBSTITUTE(TRIM(VLOOKUP(B9,Results!B:R,$K$1,FALSE)),".",":"))),"-",TIMEVALUE(SUBSTITUTE(TRIM(VLOOKUP(B9,Results!B:R,$K$1,FALSE)),".",":")))</f>
        <v>0.04369560185185185</v>
      </c>
      <c r="I9" s="213">
        <f>A5</f>
        <v>1</v>
      </c>
      <c r="J9" s="214">
        <v>5</v>
      </c>
      <c r="K9" s="217">
        <f>H5</f>
        <v>0.08102893518518518</v>
      </c>
      <c r="L9" s="218"/>
    </row>
    <row r="10" spans="1:12" ht="12.75" customHeight="1">
      <c r="A10" s="192"/>
      <c r="B10" s="201">
        <v>46</v>
      </c>
      <c r="C10" s="202" t="str">
        <f>VLOOKUP($B10,Startlist!$B:$H,2,FALSE)</f>
        <v>MV1</v>
      </c>
      <c r="D10" s="185" t="str">
        <f>VLOOKUP($B10,Startlist!$B:$H,3,FALSE)</f>
        <v>Allar Goldberg</v>
      </c>
      <c r="E10" s="185" t="str">
        <f>VLOOKUP($B10,Startlist!$B:$H,4,FALSE)</f>
        <v>Kaarel Lääne</v>
      </c>
      <c r="F10" s="202" t="str">
        <f>VLOOKUP($B10,Startlist!$B:$H,5,FALSE)</f>
        <v>EST</v>
      </c>
      <c r="G10" s="185" t="str">
        <f>VLOOKUP($B10,Startlist!$B:$H,7,FALSE)</f>
        <v>Subaru Impreza</v>
      </c>
      <c r="H10" s="210">
        <f>IF(ISERROR(TIMEVALUE(SUBSTITUTE(TRIM(VLOOKUP(B10,Results!B:R,$K$1,FALSE)),".",":"))),"-",TIMEVALUE(SUBSTITUTE(TRIM(VLOOKUP(B10,Results!B:R,$K$1,FALSE)),".",":")))</f>
        <v>0.04521412037037037</v>
      </c>
      <c r="I10" s="213">
        <f>A5</f>
        <v>1</v>
      </c>
      <c r="J10" s="214">
        <v>6</v>
      </c>
      <c r="K10" s="217">
        <f>H5</f>
        <v>0.08102893518518518</v>
      </c>
      <c r="L10" s="218"/>
    </row>
    <row r="11" spans="1:12" ht="12.75" customHeight="1">
      <c r="A11" s="192"/>
      <c r="B11" s="201"/>
      <c r="C11" s="202"/>
      <c r="D11" s="183"/>
      <c r="E11" s="183"/>
      <c r="F11" s="202"/>
      <c r="G11" s="185"/>
      <c r="H11" s="208"/>
      <c r="I11" s="213">
        <f>A5</f>
        <v>1</v>
      </c>
      <c r="J11" s="214">
        <v>20</v>
      </c>
      <c r="K11" s="217">
        <f>H5</f>
        <v>0.08102893518518518</v>
      </c>
      <c r="L11" s="218"/>
    </row>
    <row r="12" spans="1:12" ht="12.75" customHeight="1">
      <c r="A12" s="186">
        <v>2</v>
      </c>
      <c r="B12" s="196" t="str">
        <f>VLOOKUP($B14,Startlist!$B:$H,6,FALSE)</f>
        <v>CUEKS RACING</v>
      </c>
      <c r="C12" s="197"/>
      <c r="D12" s="198"/>
      <c r="E12" s="198"/>
      <c r="F12" s="197"/>
      <c r="G12" s="199"/>
      <c r="H12" s="209">
        <f>IF(ISERROR(SMALL(H14:H18,1)+SMALL(H14:H18,2)),"-",SMALL(H14:H18,1)+SMALL(H14:H18,2))</f>
        <v>0.08398379629629629</v>
      </c>
      <c r="I12" s="213">
        <f>A12</f>
        <v>2</v>
      </c>
      <c r="J12" s="214">
        <v>1</v>
      </c>
      <c r="K12" s="216">
        <f>H12</f>
        <v>0.08398379629629629</v>
      </c>
      <c r="L12" s="218"/>
    </row>
    <row r="13" spans="1:12" ht="12.75" customHeight="1">
      <c r="A13" s="192"/>
      <c r="B13" s="201"/>
      <c r="C13" s="202"/>
      <c r="D13" s="183"/>
      <c r="E13" s="183"/>
      <c r="F13" s="202"/>
      <c r="G13" s="185"/>
      <c r="H13" s="208"/>
      <c r="I13" s="213">
        <f>A12</f>
        <v>2</v>
      </c>
      <c r="J13" s="214">
        <v>2</v>
      </c>
      <c r="K13" s="217">
        <f>H12</f>
        <v>0.08398379629629629</v>
      </c>
      <c r="L13" s="218"/>
    </row>
    <row r="14" spans="1:12" ht="12.75" customHeight="1">
      <c r="A14" s="192"/>
      <c r="B14" s="201">
        <v>27</v>
      </c>
      <c r="C14" s="202" t="str">
        <f>VLOOKUP($B14,Startlist!$B:$H,2,FALSE)</f>
        <v>MV7</v>
      </c>
      <c r="D14" s="185" t="str">
        <f>VLOOKUP($B14,Startlist!$B:$H,3,FALSE)</f>
        <v>Marko Ringenberg</v>
      </c>
      <c r="E14" s="185" t="str">
        <f>VLOOKUP($B14,Startlist!$B:$H,4,FALSE)</f>
        <v>Allar Heina</v>
      </c>
      <c r="F14" s="202" t="str">
        <f>VLOOKUP($B14,Startlist!$B:$H,5,FALSE)</f>
        <v>EST</v>
      </c>
      <c r="G14" s="185" t="str">
        <f>VLOOKUP($B14,Startlist!$B:$H,7,FALSE)</f>
        <v>BMW M3</v>
      </c>
      <c r="H14" s="210">
        <f>IF(ISERROR(TIMEVALUE(SUBSTITUTE(TRIM(VLOOKUP(B14,Results!B:R,$K$1,FALSE)),".",":"))),"-",TIMEVALUE(SUBSTITUTE(TRIM(VLOOKUP(B14,Results!B:R,$K$1,FALSE)),".",":")))</f>
        <v>0.04176041666666667</v>
      </c>
      <c r="I14" s="213">
        <f>A12</f>
        <v>2</v>
      </c>
      <c r="J14" s="214">
        <v>3</v>
      </c>
      <c r="K14" s="217">
        <f>H12</f>
        <v>0.08398379629629629</v>
      </c>
      <c r="L14" s="218"/>
    </row>
    <row r="15" spans="1:12" ht="12.75" customHeight="1">
      <c r="A15" s="192"/>
      <c r="B15" s="201">
        <v>28</v>
      </c>
      <c r="C15" s="202" t="str">
        <f>VLOOKUP($B15,Startlist!$B:$H,2,FALSE)</f>
        <v>MV7</v>
      </c>
      <c r="D15" s="185" t="str">
        <f>VLOOKUP($B15,Startlist!$B:$H,3,FALSE)</f>
        <v>Mario Jürimäe</v>
      </c>
      <c r="E15" s="185" t="str">
        <f>VLOOKUP($B15,Startlist!$B:$H,4,FALSE)</f>
        <v>Martin Valter</v>
      </c>
      <c r="F15" s="202" t="str">
        <f>VLOOKUP($B15,Startlist!$B:$H,5,FALSE)</f>
        <v>EST</v>
      </c>
      <c r="G15" s="185" t="str">
        <f>VLOOKUP($B15,Startlist!$B:$H,7,FALSE)</f>
        <v>BMW M3</v>
      </c>
      <c r="H15" s="210">
        <f>IF(ISERROR(TIMEVALUE(SUBSTITUTE(TRIM(VLOOKUP(B15,Results!B:R,$K$1,FALSE)),".",":"))),"-",TIMEVALUE(SUBSTITUTE(TRIM(VLOOKUP(B15,Results!B:R,$K$1,FALSE)),".",":")))</f>
        <v>0.04222337962962963</v>
      </c>
      <c r="I15" s="213">
        <f>A12</f>
        <v>2</v>
      </c>
      <c r="J15" s="214">
        <v>4</v>
      </c>
      <c r="K15" s="217">
        <f>H12</f>
        <v>0.08398379629629629</v>
      </c>
      <c r="L15" s="218"/>
    </row>
    <row r="16" spans="1:12" ht="12.75" customHeight="1">
      <c r="A16" s="192"/>
      <c r="B16" s="201">
        <v>30</v>
      </c>
      <c r="C16" s="202" t="str">
        <f>VLOOKUP($B16,Startlist!$B:$H,2,FALSE)</f>
        <v>MV3</v>
      </c>
      <c r="D16" s="185" t="str">
        <f>VLOOKUP($B16,Startlist!$B:$H,3,FALSE)</f>
        <v>Rünno Ubinhain</v>
      </c>
      <c r="E16" s="185" t="str">
        <f>VLOOKUP($B16,Startlist!$B:$H,4,FALSE)</f>
        <v>Kristo Tamm</v>
      </c>
      <c r="F16" s="202" t="str">
        <f>VLOOKUP($B16,Startlist!$B:$H,5,FALSE)</f>
        <v>EST</v>
      </c>
      <c r="G16" s="185" t="str">
        <f>VLOOKUP($B16,Startlist!$B:$H,7,FALSE)</f>
        <v>Mitsubishi Lancer Evo 10</v>
      </c>
      <c r="H16" s="210">
        <f>IF(ISERROR(TIMEVALUE(SUBSTITUTE(TRIM(VLOOKUP(B16,Results!B:R,$K$1,FALSE)),".",":"))),"-",TIMEVALUE(SUBSTITUTE(TRIM(VLOOKUP(B16,Results!B:R,$K$1,FALSE)),".",":")))</f>
        <v>0.04562037037037037</v>
      </c>
      <c r="I16" s="213">
        <f>A12</f>
        <v>2</v>
      </c>
      <c r="J16" s="214">
        <v>5</v>
      </c>
      <c r="K16" s="217">
        <f>H12</f>
        <v>0.08398379629629629</v>
      </c>
      <c r="L16" s="218"/>
    </row>
    <row r="17" spans="1:12" ht="12.75" customHeight="1">
      <c r="A17" s="192"/>
      <c r="B17" s="201">
        <v>42</v>
      </c>
      <c r="C17" s="202" t="str">
        <f>VLOOKUP($B17,Startlist!$B:$H,2,FALSE)</f>
        <v>MV4</v>
      </c>
      <c r="D17" s="185" t="str">
        <f>VLOOKUP($B17,Startlist!$B:$H,3,FALSE)</f>
        <v>Henri Franke</v>
      </c>
      <c r="E17" s="185" t="str">
        <f>VLOOKUP($B17,Startlist!$B:$H,4,FALSE)</f>
        <v>Arvo Liimann</v>
      </c>
      <c r="F17" s="202" t="str">
        <f>VLOOKUP($B17,Startlist!$B:$H,5,FALSE)</f>
        <v>EST</v>
      </c>
      <c r="G17" s="185" t="str">
        <f>VLOOKUP($B17,Startlist!$B:$H,7,FALSE)</f>
        <v>Subaru Impreza</v>
      </c>
      <c r="H17" s="210">
        <f>IF(ISERROR(TIMEVALUE(SUBSTITUTE(TRIM(VLOOKUP(B17,Results!B:R,$K$1,FALSE)),".",":"))),"-",TIMEVALUE(SUBSTITUTE(TRIM(VLOOKUP(B17,Results!B:R,$K$1,FALSE)),".",":")))</f>
        <v>0.04497222222222222</v>
      </c>
      <c r="I17" s="213">
        <f>A12</f>
        <v>2</v>
      </c>
      <c r="J17" s="214">
        <v>6</v>
      </c>
      <c r="K17" s="217">
        <f>H12</f>
        <v>0.08398379629629629</v>
      </c>
      <c r="L17" s="218"/>
    </row>
    <row r="18" spans="1:12" ht="12.75" customHeight="1">
      <c r="A18" s="192"/>
      <c r="B18" s="201">
        <v>63</v>
      </c>
      <c r="C18" s="202" t="str">
        <f>VLOOKUP($B18,Startlist!$B:$H,2,FALSE)</f>
        <v>MV8</v>
      </c>
      <c r="D18" s="185" t="str">
        <f>VLOOKUP($B18,Startlist!$B:$H,3,FALSE)</f>
        <v>Tanel Samm</v>
      </c>
      <c r="E18" s="185" t="str">
        <f>VLOOKUP($B18,Startlist!$B:$H,4,FALSE)</f>
        <v>Kaimar Taal</v>
      </c>
      <c r="F18" s="202" t="str">
        <f>VLOOKUP($B18,Startlist!$B:$H,5,FALSE)</f>
        <v>EST</v>
      </c>
      <c r="G18" s="185" t="str">
        <f>VLOOKUP($B18,Startlist!$B:$H,7,FALSE)</f>
        <v>VW Golf 2</v>
      </c>
      <c r="H18" s="210">
        <f>IF(ISERROR(TIMEVALUE(SUBSTITUTE(TRIM(VLOOKUP(B18,Results!B:R,$K$1,FALSE)),".",":"))),"-",TIMEVALUE(SUBSTITUTE(TRIM(VLOOKUP(B18,Results!B:R,$K$1,FALSE)),".",":")))</f>
        <v>0.05148958333333333</v>
      </c>
      <c r="I18" s="213">
        <f>A12</f>
        <v>2</v>
      </c>
      <c r="J18" s="214">
        <v>7</v>
      </c>
      <c r="K18" s="217">
        <f>H12</f>
        <v>0.08398379629629629</v>
      </c>
      <c r="L18" s="218"/>
    </row>
    <row r="19" spans="1:12" ht="12.75" customHeight="1">
      <c r="A19" s="192"/>
      <c r="B19" s="201"/>
      <c r="C19" s="202"/>
      <c r="D19" s="183"/>
      <c r="E19" s="183"/>
      <c r="F19" s="202"/>
      <c r="G19" s="185"/>
      <c r="H19" s="208"/>
      <c r="I19" s="213">
        <f>A12</f>
        <v>2</v>
      </c>
      <c r="J19" s="214">
        <v>20</v>
      </c>
      <c r="K19" s="217">
        <f>H12</f>
        <v>0.08398379629629629</v>
      </c>
      <c r="L19" s="218"/>
    </row>
    <row r="20" spans="1:12" ht="12.75" customHeight="1">
      <c r="A20" s="186">
        <v>3</v>
      </c>
      <c r="B20" s="196" t="str">
        <f>VLOOKUP($B22,Startlist!$B:$H,6,FALSE)</f>
        <v>KAUR MOTORSPORT</v>
      </c>
      <c r="C20" s="197"/>
      <c r="D20" s="198"/>
      <c r="E20" s="198"/>
      <c r="F20" s="197"/>
      <c r="G20" s="199"/>
      <c r="H20" s="209">
        <f>IF(ISERROR(SMALL(H22:H30,1)+SMALL(H22:H30,2)),"-",SMALL(H22:H30,1)+SMALL(H22:H30,2))</f>
        <v>0.08416666666666667</v>
      </c>
      <c r="I20" s="213">
        <f>A20</f>
        <v>3</v>
      </c>
      <c r="J20" s="214">
        <v>1</v>
      </c>
      <c r="K20" s="216">
        <f>H20</f>
        <v>0.08416666666666667</v>
      </c>
      <c r="L20" s="218"/>
    </row>
    <row r="21" spans="1:12" ht="12.75" customHeight="1">
      <c r="A21" s="192"/>
      <c r="B21" s="201"/>
      <c r="C21" s="202"/>
      <c r="D21" s="183"/>
      <c r="E21" s="183"/>
      <c r="F21" s="202"/>
      <c r="G21" s="185"/>
      <c r="H21" s="208"/>
      <c r="I21" s="213">
        <f>A20</f>
        <v>3</v>
      </c>
      <c r="J21" s="214">
        <v>2</v>
      </c>
      <c r="K21" s="217">
        <f>H20</f>
        <v>0.08416666666666667</v>
      </c>
      <c r="L21" s="218"/>
    </row>
    <row r="22" spans="1:12" ht="12.75" customHeight="1">
      <c r="A22" s="192"/>
      <c r="B22" s="201">
        <v>2</v>
      </c>
      <c r="C22" s="202" t="str">
        <f>VLOOKUP($B22,Startlist!$B:$H,2,FALSE)</f>
        <v>MV1</v>
      </c>
      <c r="D22" s="185" t="str">
        <f>VLOOKUP($B22,Startlist!$B:$H,3,FALSE)</f>
        <v>Egon Kaur</v>
      </c>
      <c r="E22" s="185" t="str">
        <f>VLOOKUP($B22,Startlist!$B:$H,4,FALSE)</f>
        <v>Silver Simm</v>
      </c>
      <c r="F22" s="202" t="str">
        <f>VLOOKUP($B22,Startlist!$B:$H,5,FALSE)</f>
        <v>EST</v>
      </c>
      <c r="G22" s="185" t="str">
        <f>VLOOKUP($B22,Startlist!$B:$H,7,FALSE)</f>
        <v>Ford Fiesta</v>
      </c>
      <c r="H22" s="210" t="str">
        <f>IF(ISERROR(TIMEVALUE(SUBSTITUTE(TRIM(VLOOKUP(B22,Results!B:R,$K$1,FALSE)),".",":"))),"-",TIMEVALUE(SUBSTITUTE(TRIM(VLOOKUP(B22,Results!B:R,$K$1,FALSE)),".",":")))</f>
        <v>-</v>
      </c>
      <c r="I22" s="213">
        <f>A20</f>
        <v>3</v>
      </c>
      <c r="J22" s="214">
        <v>3</v>
      </c>
      <c r="K22" s="217">
        <f>H20</f>
        <v>0.08416666666666667</v>
      </c>
      <c r="L22" s="218"/>
    </row>
    <row r="23" spans="1:12" ht="12.75" customHeight="1">
      <c r="A23" s="192"/>
      <c r="B23" s="201">
        <v>10</v>
      </c>
      <c r="C23" s="202" t="str">
        <f>VLOOKUP($B23,Startlist!$B:$H,2,FALSE)</f>
        <v>MV1</v>
      </c>
      <c r="D23" s="185" t="str">
        <f>VLOOKUP($B23,Startlist!$B:$H,3,FALSE)</f>
        <v>Priit Koik</v>
      </c>
      <c r="E23" s="185" t="str">
        <f>VLOOKUP($B23,Startlist!$B:$H,4,FALSE)</f>
        <v>Uku Heldna</v>
      </c>
      <c r="F23" s="202" t="str">
        <f>VLOOKUP($B23,Startlist!$B:$H,5,FALSE)</f>
        <v>EST</v>
      </c>
      <c r="G23" s="185" t="str">
        <f>VLOOKUP($B23,Startlist!$B:$H,7,FALSE)</f>
        <v>Ford Fiesta</v>
      </c>
      <c r="H23" s="210">
        <f>IF(ISERROR(TIMEVALUE(SUBSTITUTE(TRIM(VLOOKUP(B23,Results!B:R,$K$1,FALSE)),".",":"))),"-",TIMEVALUE(SUBSTITUTE(TRIM(VLOOKUP(B23,Results!B:R,$K$1,FALSE)),".",":")))</f>
        <v>0.040864583333333336</v>
      </c>
      <c r="I23" s="213">
        <f>A20</f>
        <v>3</v>
      </c>
      <c r="J23" s="214">
        <v>4</v>
      </c>
      <c r="K23" s="217">
        <f>H20</f>
        <v>0.08416666666666667</v>
      </c>
      <c r="L23" s="218"/>
    </row>
    <row r="24" spans="1:12" ht="12.75" customHeight="1">
      <c r="A24" s="192"/>
      <c r="B24" s="201">
        <v>14</v>
      </c>
      <c r="C24" s="202" t="str">
        <f>VLOOKUP($B24,Startlist!$B:$H,2,FALSE)</f>
        <v>MV4</v>
      </c>
      <c r="D24" s="185" t="str">
        <f>VLOOKUP($B24,Startlist!$B:$H,3,FALSE)</f>
        <v>Anre Saks</v>
      </c>
      <c r="E24" s="185" t="str">
        <f>VLOOKUP($B24,Startlist!$B:$H,4,FALSE)</f>
        <v>Rainer Maasik</v>
      </c>
      <c r="F24" s="202" t="str">
        <f>VLOOKUP($B24,Startlist!$B:$H,5,FALSE)</f>
        <v>EST</v>
      </c>
      <c r="G24" s="185" t="str">
        <f>VLOOKUP($B24,Startlist!$B:$H,7,FALSE)</f>
        <v>Mitsubishi Lancer Evo 7</v>
      </c>
      <c r="H24" s="210" t="str">
        <f>IF(ISERROR(TIMEVALUE(SUBSTITUTE(TRIM(VLOOKUP(B24,Results!B:R,$K$1,FALSE)),".",":"))),"-",TIMEVALUE(SUBSTITUTE(TRIM(VLOOKUP(B24,Results!B:R,$K$1,FALSE)),".",":")))</f>
        <v>-</v>
      </c>
      <c r="I24" s="213">
        <f>A20</f>
        <v>3</v>
      </c>
      <c r="J24" s="214">
        <v>5</v>
      </c>
      <c r="K24" s="217">
        <f>H20</f>
        <v>0.08416666666666667</v>
      </c>
      <c r="L24" s="218"/>
    </row>
    <row r="25" spans="1:12" ht="12.75" customHeight="1">
      <c r="A25" s="192"/>
      <c r="B25" s="201">
        <v>32</v>
      </c>
      <c r="C25" s="202" t="str">
        <f>VLOOKUP($B25,Startlist!$B:$H,2,FALSE)</f>
        <v>MV5</v>
      </c>
      <c r="D25" s="185" t="str">
        <f>VLOOKUP($B25,Startlist!$B:$H,3,FALSE)</f>
        <v>Karel Tölp</v>
      </c>
      <c r="E25" s="185" t="str">
        <f>VLOOKUP($B25,Startlist!$B:$H,4,FALSE)</f>
        <v>Martin Vihmann</v>
      </c>
      <c r="F25" s="202" t="str">
        <f>VLOOKUP($B25,Startlist!$B:$H,5,FALSE)</f>
        <v>EST</v>
      </c>
      <c r="G25" s="185" t="str">
        <f>VLOOKUP($B25,Startlist!$B:$H,7,FALSE)</f>
        <v>Honda Civic Type-R</v>
      </c>
      <c r="H25" s="210">
        <f>IF(ISERROR(TIMEVALUE(SUBSTITUTE(TRIM(VLOOKUP(B25,Results!B:R,$K$1,FALSE)),".",":"))),"-",TIMEVALUE(SUBSTITUTE(TRIM(VLOOKUP(B25,Results!B:R,$K$1,FALSE)),".",":")))</f>
        <v>0.04330208333333333</v>
      </c>
      <c r="I25" s="213">
        <f>A20</f>
        <v>3</v>
      </c>
      <c r="J25" s="214">
        <v>6</v>
      </c>
      <c r="K25" s="217">
        <f>H20</f>
        <v>0.08416666666666667</v>
      </c>
      <c r="L25" s="218"/>
    </row>
    <row r="26" spans="1:12" ht="12.75" customHeight="1">
      <c r="A26" s="192"/>
      <c r="B26" s="201">
        <v>40</v>
      </c>
      <c r="C26" s="202" t="str">
        <f>VLOOKUP($B26,Startlist!$B:$H,2,FALSE)</f>
        <v>MV8</v>
      </c>
      <c r="D26" s="185" t="str">
        <f>VLOOKUP($B26,Startlist!$B:$H,3,FALSE)</f>
        <v>Martin Saar</v>
      </c>
      <c r="E26" s="185" t="str">
        <f>VLOOKUP($B26,Startlist!$B:$H,4,FALSE)</f>
        <v>Karol Pert</v>
      </c>
      <c r="F26" s="202" t="str">
        <f>VLOOKUP($B26,Startlist!$B:$H,5,FALSE)</f>
        <v>EST</v>
      </c>
      <c r="G26" s="185" t="str">
        <f>VLOOKUP($B26,Startlist!$B:$H,7,FALSE)</f>
        <v>VW Golf 2</v>
      </c>
      <c r="H26" s="210" t="str">
        <f>IF(ISERROR(TIMEVALUE(SUBSTITUTE(TRIM(VLOOKUP(B26,Results!B:R,$K$1,FALSE)),".",":"))),"-",TIMEVALUE(SUBSTITUTE(TRIM(VLOOKUP(B26,Results!B:R,$K$1,FALSE)),".",":")))</f>
        <v>-</v>
      </c>
      <c r="I26" s="213">
        <f>A20</f>
        <v>3</v>
      </c>
      <c r="J26" s="214">
        <v>7</v>
      </c>
      <c r="K26" s="217">
        <f>H20</f>
        <v>0.08416666666666667</v>
      </c>
      <c r="L26" s="218"/>
    </row>
    <row r="27" spans="1:12" ht="12.75" customHeight="1">
      <c r="A27" s="192"/>
      <c r="B27" s="201">
        <v>41</v>
      </c>
      <c r="C27" s="202" t="str">
        <f>VLOOKUP($B27,Startlist!$B:$H,2,FALSE)</f>
        <v>MV7</v>
      </c>
      <c r="D27" s="185" t="str">
        <f>VLOOKUP($B27,Startlist!$B:$H,3,FALSE)</f>
        <v>Raiko Aru</v>
      </c>
      <c r="E27" s="185" t="str">
        <f>VLOOKUP($B27,Startlist!$B:$H,4,FALSE)</f>
        <v>Veiko Kullamäe</v>
      </c>
      <c r="F27" s="202" t="str">
        <f>VLOOKUP($B27,Startlist!$B:$H,5,FALSE)</f>
        <v>EST</v>
      </c>
      <c r="G27" s="185" t="str">
        <f>VLOOKUP($B27,Startlist!$B:$H,7,FALSE)</f>
        <v>BMW M3</v>
      </c>
      <c r="H27" s="210">
        <f>IF(ISERROR(TIMEVALUE(SUBSTITUTE(TRIM(VLOOKUP(B27,Results!B:R,$K$1,FALSE)),".",":"))),"-",TIMEVALUE(SUBSTITUTE(TRIM(VLOOKUP(B27,Results!B:R,$K$1,FALSE)),".",":")))</f>
        <v>0.04362731481481482</v>
      </c>
      <c r="I27" s="213">
        <f>A20</f>
        <v>3</v>
      </c>
      <c r="J27" s="214">
        <v>8</v>
      </c>
      <c r="K27" s="217">
        <f>H20</f>
        <v>0.08416666666666667</v>
      </c>
      <c r="L27" s="218"/>
    </row>
    <row r="28" spans="1:12" ht="12.75" customHeight="1">
      <c r="A28" s="192"/>
      <c r="B28" s="201">
        <v>58</v>
      </c>
      <c r="C28" s="202" t="str">
        <f>VLOOKUP($B28,Startlist!$B:$H,2,FALSE)</f>
        <v>MV8</v>
      </c>
      <c r="D28" s="185" t="str">
        <f>VLOOKUP($B28,Startlist!$B:$H,3,FALSE)</f>
        <v>Lauri Luts</v>
      </c>
      <c r="E28" s="185" t="str">
        <f>VLOOKUP($B28,Startlist!$B:$H,4,FALSE)</f>
        <v>Urmo Luts</v>
      </c>
      <c r="F28" s="202" t="str">
        <f>VLOOKUP($B28,Startlist!$B:$H,5,FALSE)</f>
        <v>EST</v>
      </c>
      <c r="G28" s="185" t="str">
        <f>VLOOKUP($B28,Startlist!$B:$H,7,FALSE)</f>
        <v>VW Golf</v>
      </c>
      <c r="H28" s="210" t="str">
        <f>IF(ISERROR(TIMEVALUE(SUBSTITUTE(TRIM(VLOOKUP(B28,Results!B:R,$K$1,FALSE)),".",":"))),"-",TIMEVALUE(SUBSTITUTE(TRIM(VLOOKUP(B28,Results!B:R,$K$1,FALSE)),".",":")))</f>
        <v>-</v>
      </c>
      <c r="I28" s="213">
        <f>A20</f>
        <v>3</v>
      </c>
      <c r="J28" s="214">
        <v>9</v>
      </c>
      <c r="K28" s="217">
        <f>H20</f>
        <v>0.08416666666666667</v>
      </c>
      <c r="L28" s="218"/>
    </row>
    <row r="29" spans="1:12" ht="12.75" customHeight="1">
      <c r="A29" s="192"/>
      <c r="B29" s="201">
        <v>59</v>
      </c>
      <c r="C29" s="202" t="str">
        <f>VLOOKUP($B29,Startlist!$B:$H,2,FALSE)</f>
        <v>MV9</v>
      </c>
      <c r="D29" s="185" t="str">
        <f>VLOOKUP($B29,Startlist!$B:$H,3,FALSE)</f>
        <v>Raigo Vilbiks</v>
      </c>
      <c r="E29" s="185" t="str">
        <f>VLOOKUP($B29,Startlist!$B:$H,4,FALSE)</f>
        <v>Hellu Smorodin</v>
      </c>
      <c r="F29" s="202" t="str">
        <f>VLOOKUP($B29,Startlist!$B:$H,5,FALSE)</f>
        <v>EST</v>
      </c>
      <c r="G29" s="185" t="str">
        <f>VLOOKUP($B29,Startlist!$B:$H,7,FALSE)</f>
        <v>LADA Samara</v>
      </c>
      <c r="H29" s="210" t="str">
        <f>IF(ISERROR(TIMEVALUE(SUBSTITUTE(TRIM(VLOOKUP(B29,Results!B:R,$K$1,FALSE)),".",":"))),"-",TIMEVALUE(SUBSTITUTE(TRIM(VLOOKUP(B29,Results!B:R,$K$1,FALSE)),".",":")))</f>
        <v>-</v>
      </c>
      <c r="I29" s="213">
        <f>A20</f>
        <v>3</v>
      </c>
      <c r="J29" s="214">
        <v>10</v>
      </c>
      <c r="K29" s="217">
        <f>H20</f>
        <v>0.08416666666666667</v>
      </c>
      <c r="L29" s="218"/>
    </row>
    <row r="30" spans="1:12" ht="12.75" customHeight="1">
      <c r="A30" s="192"/>
      <c r="B30" s="201">
        <v>67</v>
      </c>
      <c r="C30" s="202" t="str">
        <f>VLOOKUP($B30,Startlist!$B:$H,2,FALSE)</f>
        <v>MV9</v>
      </c>
      <c r="D30" s="185" t="str">
        <f>VLOOKUP($B30,Startlist!$B:$H,3,FALSE)</f>
        <v>Vaido Tali</v>
      </c>
      <c r="E30" s="185" t="str">
        <f>VLOOKUP($B30,Startlist!$B:$H,4,FALSE)</f>
        <v>Marti Halling</v>
      </c>
      <c r="F30" s="202" t="str">
        <f>VLOOKUP($B30,Startlist!$B:$H,5,FALSE)</f>
        <v>EST</v>
      </c>
      <c r="G30" s="185" t="str">
        <f>VLOOKUP($B30,Startlist!$B:$H,7,FALSE)</f>
        <v>LADA 2105</v>
      </c>
      <c r="H30" s="210">
        <f>IF(ISERROR(TIMEVALUE(SUBSTITUTE(TRIM(VLOOKUP(B30,Results!B:R,$K$1,FALSE)),".",":"))),"-",TIMEVALUE(SUBSTITUTE(TRIM(VLOOKUP(B30,Results!B:R,$K$1,FALSE)),".",":")))</f>
        <v>0.05466666666666667</v>
      </c>
      <c r="I30" s="213">
        <f>A20</f>
        <v>3</v>
      </c>
      <c r="J30" s="214">
        <v>11</v>
      </c>
      <c r="K30" s="217">
        <f>H20</f>
        <v>0.08416666666666667</v>
      </c>
      <c r="L30" s="218"/>
    </row>
    <row r="31" spans="1:12" ht="12.75" customHeight="1">
      <c r="A31" s="192"/>
      <c r="B31" s="201"/>
      <c r="C31" s="202"/>
      <c r="D31" s="183"/>
      <c r="E31" s="183"/>
      <c r="F31" s="202"/>
      <c r="G31" s="185"/>
      <c r="H31" s="208"/>
      <c r="I31" s="213">
        <f>A20</f>
        <v>3</v>
      </c>
      <c r="J31" s="214">
        <v>20</v>
      </c>
      <c r="K31" s="217">
        <f>H20</f>
        <v>0.08416666666666667</v>
      </c>
      <c r="L31" s="218"/>
    </row>
    <row r="32" spans="1:12" ht="12.75" customHeight="1">
      <c r="A32" s="186">
        <v>4</v>
      </c>
      <c r="B32" s="196" t="str">
        <f>VLOOKUP($B34,Startlist!$B:$H,6,FALSE)</f>
        <v>ALM MOTORSPORT</v>
      </c>
      <c r="C32" s="197"/>
      <c r="D32" s="198"/>
      <c r="E32" s="198"/>
      <c r="F32" s="197"/>
      <c r="G32" s="199"/>
      <c r="H32" s="209">
        <f>IF(ISERROR(SMALL(H34:H39,1)+SMALL(H34:H39,2)),"-",SMALL(H34:H39,1)+SMALL(H34:H39,2))</f>
        <v>0.0871099537037037</v>
      </c>
      <c r="I32" s="213">
        <f>A32</f>
        <v>4</v>
      </c>
      <c r="J32" s="214">
        <v>1</v>
      </c>
      <c r="K32" s="216">
        <f>H32</f>
        <v>0.0871099537037037</v>
      </c>
      <c r="L32" s="218"/>
    </row>
    <row r="33" spans="1:12" ht="12.75" customHeight="1">
      <c r="A33" s="192"/>
      <c r="B33" s="201"/>
      <c r="C33" s="202"/>
      <c r="D33" s="183"/>
      <c r="E33" s="183"/>
      <c r="F33" s="202"/>
      <c r="G33" s="185"/>
      <c r="H33" s="208"/>
      <c r="I33" s="213">
        <f>A32</f>
        <v>4</v>
      </c>
      <c r="J33" s="214">
        <v>2</v>
      </c>
      <c r="K33" s="217">
        <f>H32</f>
        <v>0.0871099537037037</v>
      </c>
      <c r="L33" s="218"/>
    </row>
    <row r="34" spans="1:12" ht="12.75" customHeight="1">
      <c r="A34" s="192"/>
      <c r="B34" s="201">
        <v>11</v>
      </c>
      <c r="C34" s="202" t="str">
        <f>VLOOKUP($B34,Startlist!$B:$H,2,FALSE)</f>
        <v>MV3</v>
      </c>
      <c r="D34" s="185" t="str">
        <f>VLOOKUP($B34,Startlist!$B:$H,3,FALSE)</f>
        <v>Hendrik Kers</v>
      </c>
      <c r="E34" s="185" t="str">
        <f>VLOOKUP($B34,Startlist!$B:$H,4,FALSE)</f>
        <v>Mihkel Kapp</v>
      </c>
      <c r="F34" s="202" t="str">
        <f>VLOOKUP($B34,Startlist!$B:$H,5,FALSE)</f>
        <v>EST</v>
      </c>
      <c r="G34" s="185" t="str">
        <f>VLOOKUP($B34,Startlist!$B:$H,7,FALSE)</f>
        <v>Mitsubishi Lancer Evo 10</v>
      </c>
      <c r="H34" s="210">
        <f>IF(ISERROR(TIMEVALUE(SUBSTITUTE(TRIM(VLOOKUP(B34,Results!B:R,$K$1,FALSE)),".",":"))),"-",TIMEVALUE(SUBSTITUTE(TRIM(VLOOKUP(B34,Results!B:R,$K$1,FALSE)),".",":")))</f>
        <v>0.04183564814814814</v>
      </c>
      <c r="I34" s="213">
        <f>A32</f>
        <v>4</v>
      </c>
      <c r="J34" s="214">
        <v>3</v>
      </c>
      <c r="K34" s="217">
        <f>H32</f>
        <v>0.0871099537037037</v>
      </c>
      <c r="L34" s="218"/>
    </row>
    <row r="35" spans="1:12" ht="12.75" customHeight="1">
      <c r="A35" s="192"/>
      <c r="B35" s="201">
        <v>22</v>
      </c>
      <c r="C35" s="202" t="str">
        <f>VLOOKUP($B35,Startlist!$B:$H,2,FALSE)</f>
        <v>MV2</v>
      </c>
      <c r="D35" s="185" t="str">
        <f>VLOOKUP($B35,Startlist!$B:$H,3,FALSE)</f>
        <v>Georg Linnamäe</v>
      </c>
      <c r="E35" s="185" t="str">
        <f>VLOOKUP($B35,Startlist!$B:$H,4,FALSE)</f>
        <v>Volodymyr Korsia</v>
      </c>
      <c r="F35" s="202" t="str">
        <f>VLOOKUP($B35,Startlist!$B:$H,5,FALSE)</f>
        <v>EST / UKR</v>
      </c>
      <c r="G35" s="185" t="str">
        <f>VLOOKUP($B35,Startlist!$B:$H,7,FALSE)</f>
        <v>Peugeot 208 R2</v>
      </c>
      <c r="H35" s="210">
        <f>IF(ISERROR(TIMEVALUE(SUBSTITUTE(TRIM(VLOOKUP(B35,Results!B:R,$K$1,FALSE)),".",":"))),"-",TIMEVALUE(SUBSTITUTE(TRIM(VLOOKUP(B35,Results!B:R,$K$1,FALSE)),".",":")))</f>
        <v>0.045274305555555554</v>
      </c>
      <c r="I35" s="213">
        <f>A32</f>
        <v>4</v>
      </c>
      <c r="J35" s="214">
        <v>4</v>
      </c>
      <c r="K35" s="217">
        <f>H32</f>
        <v>0.0871099537037037</v>
      </c>
      <c r="L35" s="218"/>
    </row>
    <row r="36" spans="1:12" ht="12.75" customHeight="1">
      <c r="A36" s="192"/>
      <c r="B36" s="201">
        <v>44</v>
      </c>
      <c r="C36" s="202" t="str">
        <f>VLOOKUP($B36,Startlist!$B:$H,2,FALSE)</f>
        <v>MV4</v>
      </c>
      <c r="D36" s="185" t="str">
        <f>VLOOKUP($B36,Startlist!$B:$H,3,FALSE)</f>
        <v>Vadim Kuznetsov</v>
      </c>
      <c r="E36" s="185" t="str">
        <f>VLOOKUP($B36,Startlist!$B:$H,4,FALSE)</f>
        <v>Roman Kapustin</v>
      </c>
      <c r="F36" s="202" t="str">
        <f>VLOOKUP($B36,Startlist!$B:$H,5,FALSE)</f>
        <v>RUS</v>
      </c>
      <c r="G36" s="185" t="str">
        <f>VLOOKUP($B36,Startlist!$B:$H,7,FALSE)</f>
        <v>Mitsubishi Lancer Evo 8</v>
      </c>
      <c r="H36" s="210">
        <f>IF(ISERROR(TIMEVALUE(SUBSTITUTE(TRIM(VLOOKUP(B36,Results!B:R,$K$1,FALSE)),".",":"))),"-",TIMEVALUE(SUBSTITUTE(TRIM(VLOOKUP(B36,Results!B:R,$K$1,FALSE)),".",":")))</f>
        <v>0.04853703703703704</v>
      </c>
      <c r="I36" s="213">
        <f>A32</f>
        <v>4</v>
      </c>
      <c r="J36" s="214">
        <v>5</v>
      </c>
      <c r="K36" s="217">
        <f>H32</f>
        <v>0.0871099537037037</v>
      </c>
      <c r="L36" s="218"/>
    </row>
    <row r="37" spans="1:12" ht="12.75" customHeight="1">
      <c r="A37" s="192"/>
      <c r="B37" s="201">
        <v>60</v>
      </c>
      <c r="C37" s="202" t="str">
        <f>VLOOKUP($B37,Startlist!$B:$H,2,FALSE)</f>
        <v>MV2</v>
      </c>
      <c r="D37" s="185" t="str">
        <f>VLOOKUP($B37,Startlist!$B:$H,3,FALSE)</f>
        <v>Alexander Linnamäe</v>
      </c>
      <c r="E37" s="185" t="str">
        <f>VLOOKUP($B37,Startlist!$B:$H,4,FALSE)</f>
        <v>Martin Juksar</v>
      </c>
      <c r="F37" s="202" t="str">
        <f>VLOOKUP($B37,Startlist!$B:$H,5,FALSE)</f>
        <v>EST</v>
      </c>
      <c r="G37" s="185" t="str">
        <f>VLOOKUP($B37,Startlist!$B:$H,7,FALSE)</f>
        <v>Peugeot 208 R2</v>
      </c>
      <c r="H37" s="210">
        <f>IF(ISERROR(TIMEVALUE(SUBSTITUTE(TRIM(VLOOKUP(B37,Results!B:R,$K$1,FALSE)),".",":"))),"-",TIMEVALUE(SUBSTITUTE(TRIM(VLOOKUP(B37,Results!B:R,$K$1,FALSE)),".",":")))</f>
        <v>0.049406250000000006</v>
      </c>
      <c r="I37" s="213">
        <f>A32</f>
        <v>4</v>
      </c>
      <c r="J37" s="214">
        <v>6</v>
      </c>
      <c r="K37" s="217">
        <f>H32</f>
        <v>0.0871099537037037</v>
      </c>
      <c r="L37" s="218"/>
    </row>
    <row r="38" spans="1:12" ht="12.75" customHeight="1">
      <c r="A38" s="192"/>
      <c r="B38" s="201">
        <v>65</v>
      </c>
      <c r="C38" s="202" t="str">
        <f>VLOOKUP($B38,Startlist!$B:$H,2,FALSE)</f>
        <v>MV8</v>
      </c>
      <c r="D38" s="185" t="str">
        <f>VLOOKUP($B38,Startlist!$B:$H,3,FALSE)</f>
        <v>Kristjan Lepind</v>
      </c>
      <c r="E38" s="185" t="str">
        <f>VLOOKUP($B38,Startlist!$B:$H,4,FALSE)</f>
        <v>Mirko Kaunis</v>
      </c>
      <c r="F38" s="202" t="str">
        <f>VLOOKUP($B38,Startlist!$B:$H,5,FALSE)</f>
        <v>EST</v>
      </c>
      <c r="G38" s="185" t="str">
        <f>VLOOKUP($B38,Startlist!$B:$H,7,FALSE)</f>
        <v>Ford Focus</v>
      </c>
      <c r="H38" s="210">
        <f>IF(ISERROR(TIMEVALUE(SUBSTITUTE(TRIM(VLOOKUP(B38,Results!B:R,$K$1,FALSE)),".",":"))),"-",TIMEVALUE(SUBSTITUTE(TRIM(VLOOKUP(B38,Results!B:R,$K$1,FALSE)),".",":")))</f>
        <v>0.05894328703703703</v>
      </c>
      <c r="I38" s="213">
        <f>A32</f>
        <v>4</v>
      </c>
      <c r="J38" s="214">
        <v>7</v>
      </c>
      <c r="K38" s="217">
        <f>H32</f>
        <v>0.0871099537037037</v>
      </c>
      <c r="L38" s="218"/>
    </row>
    <row r="39" spans="1:12" ht="12.75" customHeight="1">
      <c r="A39" s="192"/>
      <c r="B39" s="201">
        <v>66</v>
      </c>
      <c r="C39" s="202" t="str">
        <f>VLOOKUP($B39,Startlist!$B:$H,2,FALSE)</f>
        <v>MV8</v>
      </c>
      <c r="D39" s="185" t="str">
        <f>VLOOKUP($B39,Startlist!$B:$H,3,FALSE)</f>
        <v>Kristen Volkov</v>
      </c>
      <c r="E39" s="185" t="str">
        <f>VLOOKUP($B39,Startlist!$B:$H,4,FALSE)</f>
        <v>Erki Eksin</v>
      </c>
      <c r="F39" s="202" t="str">
        <f>VLOOKUP($B39,Startlist!$B:$H,5,FALSE)</f>
        <v>EST</v>
      </c>
      <c r="G39" s="185" t="str">
        <f>VLOOKUP($B39,Startlist!$B:$H,7,FALSE)</f>
        <v>BMW 318</v>
      </c>
      <c r="H39" s="210">
        <f>IF(ISERROR(TIMEVALUE(SUBSTITUTE(TRIM(VLOOKUP(B39,Results!B:R,$K$1,FALSE)),".",":"))),"-",TIMEVALUE(SUBSTITUTE(TRIM(VLOOKUP(B39,Results!B:R,$K$1,FALSE)),".",":")))</f>
        <v>0.04963425925925926</v>
      </c>
      <c r="I39" s="213">
        <f>A32</f>
        <v>4</v>
      </c>
      <c r="J39" s="214">
        <v>8</v>
      </c>
      <c r="K39" s="217">
        <f>H32</f>
        <v>0.0871099537037037</v>
      </c>
      <c r="L39" s="218"/>
    </row>
    <row r="40" spans="1:12" ht="12.75" customHeight="1">
      <c r="A40" s="192"/>
      <c r="B40" s="201"/>
      <c r="C40" s="202"/>
      <c r="D40" s="183"/>
      <c r="E40" s="183"/>
      <c r="F40" s="202"/>
      <c r="G40" s="185"/>
      <c r="H40" s="208"/>
      <c r="I40" s="213">
        <f>A32</f>
        <v>4</v>
      </c>
      <c r="J40" s="214">
        <v>20</v>
      </c>
      <c r="K40" s="217">
        <f>H32</f>
        <v>0.0871099537037037</v>
      </c>
      <c r="L40" s="218"/>
    </row>
    <row r="41" spans="1:12" ht="12.75" customHeight="1">
      <c r="A41" s="186">
        <v>5</v>
      </c>
      <c r="B41" s="196" t="str">
        <f>VLOOKUP($B43,Startlist!$B:$H,6,FALSE)</f>
        <v>TIKKRI MOTORSPORT</v>
      </c>
      <c r="C41" s="197"/>
      <c r="D41" s="198"/>
      <c r="E41" s="198"/>
      <c r="F41" s="197"/>
      <c r="G41" s="199"/>
      <c r="H41" s="209">
        <f>IF(ISERROR(SMALL(H43:H45,1)+SMALL(H43:H45,2)),"-",SMALL(H43:H45,1)+SMALL(H43:H45,2))</f>
        <v>0.09569328703703704</v>
      </c>
      <c r="I41" s="213">
        <f>A41</f>
        <v>5</v>
      </c>
      <c r="J41" s="214">
        <v>1</v>
      </c>
      <c r="K41" s="216">
        <f>H41</f>
        <v>0.09569328703703704</v>
      </c>
      <c r="L41" s="218"/>
    </row>
    <row r="42" spans="1:12" ht="12.75" customHeight="1">
      <c r="A42" s="192"/>
      <c r="B42" s="201"/>
      <c r="C42" s="202"/>
      <c r="D42" s="183"/>
      <c r="E42" s="183"/>
      <c r="F42" s="202"/>
      <c r="G42" s="185"/>
      <c r="H42" s="208"/>
      <c r="I42" s="213">
        <f>A41</f>
        <v>5</v>
      </c>
      <c r="J42" s="214">
        <v>2</v>
      </c>
      <c r="K42" s="217">
        <f>H41</f>
        <v>0.09569328703703704</v>
      </c>
      <c r="L42" s="218"/>
    </row>
    <row r="43" spans="1:12" ht="12.75" customHeight="1">
      <c r="A43" s="192"/>
      <c r="B43" s="201">
        <v>38</v>
      </c>
      <c r="C43" s="202" t="str">
        <f>VLOOKUP($B43,Startlist!$B:$H,2,FALSE)</f>
        <v>MV4</v>
      </c>
      <c r="D43" s="185" t="str">
        <f>VLOOKUP($B43,Startlist!$B:$H,3,FALSE)</f>
        <v>Mart Tikkerbär</v>
      </c>
      <c r="E43" s="185" t="str">
        <f>VLOOKUP($B43,Startlist!$B:$H,4,FALSE)</f>
        <v>Allan Birjukov</v>
      </c>
      <c r="F43" s="202" t="str">
        <f>VLOOKUP($B43,Startlist!$B:$H,5,FALSE)</f>
        <v>LAT / EST</v>
      </c>
      <c r="G43" s="185" t="str">
        <f>VLOOKUP($B43,Startlist!$B:$H,7,FALSE)</f>
        <v>Mitsubiahi Lancer Evo 6</v>
      </c>
      <c r="H43" s="210">
        <f>IF(ISERROR(TIMEVALUE(SUBSTITUTE(TRIM(VLOOKUP(B43,Results!B:R,$K$1,FALSE)),".",":"))),"-",TIMEVALUE(SUBSTITUTE(TRIM(VLOOKUP(B43,Results!B:R,$K$1,FALSE)),".",":")))</f>
        <v>0.04610995370370371</v>
      </c>
      <c r="I43" s="213">
        <f>A41</f>
        <v>5</v>
      </c>
      <c r="J43" s="214">
        <v>3</v>
      </c>
      <c r="K43" s="217">
        <f>H41</f>
        <v>0.09569328703703704</v>
      </c>
      <c r="L43" s="218"/>
    </row>
    <row r="44" spans="1:12" ht="12.75" customHeight="1">
      <c r="A44" s="192"/>
      <c r="B44" s="201">
        <v>49</v>
      </c>
      <c r="C44" s="202" t="str">
        <f>VLOOKUP($B44,Startlist!$B:$H,2,FALSE)</f>
        <v>MV5</v>
      </c>
      <c r="D44" s="185" t="str">
        <f>VLOOKUP($B44,Startlist!$B:$H,3,FALSE)</f>
        <v>Rico Rodi</v>
      </c>
      <c r="E44" s="185" t="str">
        <f>VLOOKUP($B44,Startlist!$B:$H,4,FALSE)</f>
        <v>Risto Märtson</v>
      </c>
      <c r="F44" s="202" t="str">
        <f>VLOOKUP($B44,Startlist!$B:$H,5,FALSE)</f>
        <v>EST</v>
      </c>
      <c r="G44" s="185" t="str">
        <f>VLOOKUP($B44,Startlist!$B:$H,7,FALSE)</f>
        <v>Honda Civic</v>
      </c>
      <c r="H44" s="210" t="str">
        <f>IF(ISERROR(TIMEVALUE(SUBSTITUTE(TRIM(VLOOKUP(B44,Results!B:R,$K$1,FALSE)),".",":"))),"-",TIMEVALUE(SUBSTITUTE(TRIM(VLOOKUP(B44,Results!B:R,$K$1,FALSE)),".",":")))</f>
        <v>-</v>
      </c>
      <c r="I44" s="213">
        <f>A41</f>
        <v>5</v>
      </c>
      <c r="J44" s="214">
        <v>4</v>
      </c>
      <c r="K44" s="217">
        <f>H41</f>
        <v>0.09569328703703704</v>
      </c>
      <c r="L44" s="218"/>
    </row>
    <row r="45" spans="1:12" ht="12.75" customHeight="1">
      <c r="A45" s="192"/>
      <c r="B45" s="201">
        <v>53</v>
      </c>
      <c r="C45" s="202" t="str">
        <f>VLOOKUP($B45,Startlist!$B:$H,2,FALSE)</f>
        <v>MV4</v>
      </c>
      <c r="D45" s="185" t="str">
        <f>VLOOKUP($B45,Startlist!$B:$H,3,FALSE)</f>
        <v>Ronald Jürgenson</v>
      </c>
      <c r="E45" s="185" t="str">
        <f>VLOOKUP($B45,Startlist!$B:$H,4,FALSE)</f>
        <v>Marko Kaasik</v>
      </c>
      <c r="F45" s="202" t="str">
        <f>VLOOKUP($B45,Startlist!$B:$H,5,FALSE)</f>
        <v>EST</v>
      </c>
      <c r="G45" s="185" t="str">
        <f>VLOOKUP($B45,Startlist!$B:$H,7,FALSE)</f>
        <v>Mitsubishi Lancer Evo 6</v>
      </c>
      <c r="H45" s="210">
        <f>IF(ISERROR(TIMEVALUE(SUBSTITUTE(TRIM(VLOOKUP(B45,Results!B:R,$K$1,FALSE)),".",":"))),"-",TIMEVALUE(SUBSTITUTE(TRIM(VLOOKUP(B45,Results!B:R,$K$1,FALSE)),".",":")))</f>
        <v>0.04958333333333333</v>
      </c>
      <c r="I45" s="213">
        <f>A41</f>
        <v>5</v>
      </c>
      <c r="J45" s="214">
        <v>5</v>
      </c>
      <c r="K45" s="217">
        <f>H41</f>
        <v>0.09569328703703704</v>
      </c>
      <c r="L45" s="218"/>
    </row>
    <row r="46" spans="1:12" ht="12.75" customHeight="1">
      <c r="A46" s="192"/>
      <c r="B46" s="201"/>
      <c r="C46" s="202"/>
      <c r="D46" s="183"/>
      <c r="E46" s="183"/>
      <c r="F46" s="202"/>
      <c r="G46" s="185"/>
      <c r="H46" s="208"/>
      <c r="I46" s="213">
        <f>A41</f>
        <v>5</v>
      </c>
      <c r="J46" s="214">
        <v>20</v>
      </c>
      <c r="K46" s="217">
        <f>H41</f>
        <v>0.09569328703703704</v>
      </c>
      <c r="L46" s="218"/>
    </row>
    <row r="47" spans="1:12" ht="12.75" customHeight="1">
      <c r="A47" s="186">
        <v>6</v>
      </c>
      <c r="B47" s="196" t="str">
        <f>VLOOKUP($B49,Startlist!$B:$H,6,FALSE)</f>
        <v>PIHTLA RT</v>
      </c>
      <c r="C47" s="197"/>
      <c r="D47" s="198"/>
      <c r="E47" s="198"/>
      <c r="F47" s="197"/>
      <c r="G47" s="199"/>
      <c r="H47" s="209">
        <f>IF(ISERROR(SMALL(H49:H51,1)+SMALL(H49:H51,2)),"-",SMALL(H49:H51,1)+SMALL(H49:H51,2))</f>
        <v>0.09689351851851852</v>
      </c>
      <c r="I47" s="213">
        <f>A47</f>
        <v>6</v>
      </c>
      <c r="J47" s="214">
        <v>1</v>
      </c>
      <c r="K47" s="216">
        <f>H47</f>
        <v>0.09689351851851852</v>
      </c>
      <c r="L47" s="218"/>
    </row>
    <row r="48" spans="1:12" ht="12.75" customHeight="1">
      <c r="A48" s="192"/>
      <c r="B48" s="201"/>
      <c r="C48" s="202"/>
      <c r="D48" s="183"/>
      <c r="E48" s="183"/>
      <c r="F48" s="202"/>
      <c r="G48" s="185"/>
      <c r="H48" s="208"/>
      <c r="I48" s="213">
        <f>A47</f>
        <v>6</v>
      </c>
      <c r="J48" s="214">
        <v>2</v>
      </c>
      <c r="K48" s="217">
        <f>H47</f>
        <v>0.09689351851851852</v>
      </c>
      <c r="L48" s="218"/>
    </row>
    <row r="49" spans="1:12" ht="12.75" customHeight="1">
      <c r="A49" s="192"/>
      <c r="B49" s="201">
        <v>43</v>
      </c>
      <c r="C49" s="202" t="str">
        <f>VLOOKUP($B49,Startlist!$B:$H,2,FALSE)</f>
        <v>MV8</v>
      </c>
      <c r="D49" s="185" t="str">
        <f>VLOOKUP($B49,Startlist!$B:$H,3,FALSE)</f>
        <v>Robert Virves</v>
      </c>
      <c r="E49" s="185" t="str">
        <f>VLOOKUP($B49,Startlist!$B:$H,4,FALSE)</f>
        <v>Sander Pruul</v>
      </c>
      <c r="F49" s="202" t="str">
        <f>VLOOKUP($B49,Startlist!$B:$H,5,FALSE)</f>
        <v>EST</v>
      </c>
      <c r="G49" s="185" t="str">
        <f>VLOOKUP($B49,Startlist!$B:$H,7,FALSE)</f>
        <v>Opel Astra</v>
      </c>
      <c r="H49" s="210">
        <f>IF(ISERROR(TIMEVALUE(SUBSTITUTE(TRIM(VLOOKUP(B49,Results!B:R,$K$1,FALSE)),".",":"))),"-",TIMEVALUE(SUBSTITUTE(TRIM(VLOOKUP(B49,Results!B:R,$K$1,FALSE)),".",":")))</f>
        <v>0.044515046296296296</v>
      </c>
      <c r="I49" s="213">
        <f>A47</f>
        <v>6</v>
      </c>
      <c r="J49" s="214">
        <v>3</v>
      </c>
      <c r="K49" s="217">
        <f>H47</f>
        <v>0.09689351851851852</v>
      </c>
      <c r="L49" s="218"/>
    </row>
    <row r="50" spans="1:12" ht="12.75" customHeight="1">
      <c r="A50" s="192"/>
      <c r="B50" s="201">
        <v>61</v>
      </c>
      <c r="C50" s="202" t="str">
        <f>VLOOKUP($B50,Startlist!$B:$H,2,FALSE)</f>
        <v>MV9</v>
      </c>
      <c r="D50" s="185" t="str">
        <f>VLOOKUP($B50,Startlist!$B:$H,3,FALSE)</f>
        <v>Lauri Peegel</v>
      </c>
      <c r="E50" s="185" t="str">
        <f>VLOOKUP($B50,Startlist!$B:$H,4,FALSE)</f>
        <v>Anti Eelmets</v>
      </c>
      <c r="F50" s="202" t="str">
        <f>VLOOKUP($B50,Startlist!$B:$H,5,FALSE)</f>
        <v>EST</v>
      </c>
      <c r="G50" s="185" t="str">
        <f>VLOOKUP($B50,Startlist!$B:$H,7,FALSE)</f>
        <v>Honda Civic</v>
      </c>
      <c r="H50" s="210">
        <f>IF(ISERROR(TIMEVALUE(SUBSTITUTE(TRIM(VLOOKUP(B50,Results!B:R,$K$1,FALSE)),".",":"))),"-",TIMEVALUE(SUBSTITUTE(TRIM(VLOOKUP(B50,Results!B:R,$K$1,FALSE)),".",":")))</f>
        <v>0.05237847222222222</v>
      </c>
      <c r="I50" s="213">
        <f>A47</f>
        <v>6</v>
      </c>
      <c r="J50" s="214">
        <v>4</v>
      </c>
      <c r="K50" s="217">
        <f>H47</f>
        <v>0.09689351851851852</v>
      </c>
      <c r="L50" s="218"/>
    </row>
    <row r="51" spans="1:12" ht="12.75" customHeight="1">
      <c r="A51" s="192"/>
      <c r="B51" s="201">
        <v>68</v>
      </c>
      <c r="C51" s="202" t="str">
        <f>VLOOKUP($B51,Startlist!$B:$H,2,FALSE)</f>
        <v>MV7</v>
      </c>
      <c r="D51" s="185" t="str">
        <f>VLOOKUP($B51,Startlist!$B:$H,3,FALSE)</f>
        <v>Siim Järveots</v>
      </c>
      <c r="E51" s="185" t="str">
        <f>VLOOKUP($B51,Startlist!$B:$H,4,FALSE)</f>
        <v>Enri Tiitson</v>
      </c>
      <c r="F51" s="202" t="str">
        <f>VLOOKUP($B51,Startlist!$B:$H,5,FALSE)</f>
        <v>EST</v>
      </c>
      <c r="G51" s="185" t="str">
        <f>VLOOKUP($B51,Startlist!$B:$H,7,FALSE)</f>
        <v>BMW 328</v>
      </c>
      <c r="H51" s="210" t="str">
        <f>IF(ISERROR(TIMEVALUE(SUBSTITUTE(TRIM(VLOOKUP(B51,Results!B:R,$K$1,FALSE)),".",":"))),"-",TIMEVALUE(SUBSTITUTE(TRIM(VLOOKUP(B51,Results!B:R,$K$1,FALSE)),".",":")))</f>
        <v>-</v>
      </c>
      <c r="I51" s="213">
        <f>A47</f>
        <v>6</v>
      </c>
      <c r="J51" s="214">
        <v>5</v>
      </c>
      <c r="K51" s="217">
        <f>H47</f>
        <v>0.09689351851851852</v>
      </c>
      <c r="L51" s="218"/>
    </row>
    <row r="52" spans="1:12" ht="12.75" customHeight="1">
      <c r="A52" s="192"/>
      <c r="B52" s="201"/>
      <c r="C52" s="202"/>
      <c r="D52" s="183"/>
      <c r="E52" s="183"/>
      <c r="F52" s="202"/>
      <c r="G52" s="185"/>
      <c r="H52" s="208"/>
      <c r="I52" s="213">
        <f>A47</f>
        <v>6</v>
      </c>
      <c r="J52" s="214">
        <v>20</v>
      </c>
      <c r="K52" s="217">
        <f>H47</f>
        <v>0.09689351851851852</v>
      </c>
      <c r="L52" s="218"/>
    </row>
    <row r="53" spans="1:12" ht="12.75" customHeight="1">
      <c r="A53" s="186">
        <v>7</v>
      </c>
      <c r="B53" s="196" t="str">
        <f>VLOOKUP($B55,Startlist!$B:$H,6,FALSE)</f>
        <v>GAZ RALLIKLUBI</v>
      </c>
      <c r="C53" s="197"/>
      <c r="D53" s="198"/>
      <c r="E53" s="198"/>
      <c r="F53" s="197"/>
      <c r="G53" s="199"/>
      <c r="H53" s="209">
        <f>IF(ISERROR(SMALL(H55:H58,1)+SMALL(H55:H58,2)),"-",SMALL(H55:H58,1)+SMALL(H55:H58,2))</f>
        <v>0.10102083333333334</v>
      </c>
      <c r="I53" s="213">
        <f>A53</f>
        <v>7</v>
      </c>
      <c r="J53" s="214">
        <v>1</v>
      </c>
      <c r="K53" s="216">
        <f>H53</f>
        <v>0.10102083333333334</v>
      </c>
      <c r="L53" s="218"/>
    </row>
    <row r="54" spans="1:12" ht="12.75" customHeight="1">
      <c r="A54" s="192"/>
      <c r="B54" s="201"/>
      <c r="C54" s="202"/>
      <c r="D54" s="183"/>
      <c r="E54" s="183"/>
      <c r="F54" s="202"/>
      <c r="G54" s="185"/>
      <c r="H54" s="208"/>
      <c r="I54" s="213">
        <f>A53</f>
        <v>7</v>
      </c>
      <c r="J54" s="214">
        <v>2</v>
      </c>
      <c r="K54" s="217">
        <f>H53</f>
        <v>0.10102083333333334</v>
      </c>
      <c r="L54" s="218"/>
    </row>
    <row r="55" spans="1:12" ht="12.75" customHeight="1">
      <c r="A55" s="192"/>
      <c r="B55" s="201">
        <v>73</v>
      </c>
      <c r="C55" s="202" t="str">
        <f>VLOOKUP($B55,Startlist!$B:$H,2,FALSE)</f>
        <v>MVX</v>
      </c>
      <c r="D55" s="185" t="str">
        <f>VLOOKUP($B55,Startlist!$B:$H,3,FALSE)</f>
        <v>Taavi Niinemets</v>
      </c>
      <c r="E55" s="185" t="str">
        <f>VLOOKUP($B55,Startlist!$B:$H,4,FALSE)</f>
        <v>Esko Allika</v>
      </c>
      <c r="F55" s="202" t="str">
        <f>VLOOKUP($B55,Startlist!$B:$H,5,FALSE)</f>
        <v>EST</v>
      </c>
      <c r="G55" s="185" t="str">
        <f>VLOOKUP($B55,Startlist!$B:$H,7,FALSE)</f>
        <v>GAZ 51A</v>
      </c>
      <c r="H55" s="210">
        <f>IF(ISERROR(TIMEVALUE(SUBSTITUTE(TRIM(VLOOKUP(B55,Results!B:R,$K$1,FALSE)),".",":"))),"-",TIMEVALUE(SUBSTITUTE(TRIM(VLOOKUP(B55,Results!B:R,$K$1,FALSE)),".",":")))</f>
        <v>0.04987615740740741</v>
      </c>
      <c r="I55" s="213">
        <f>A53</f>
        <v>7</v>
      </c>
      <c r="J55" s="214">
        <v>3</v>
      </c>
      <c r="K55" s="217">
        <f>H53</f>
        <v>0.10102083333333334</v>
      </c>
      <c r="L55" s="218"/>
    </row>
    <row r="56" spans="1:12" ht="12.75" customHeight="1">
      <c r="A56" s="192"/>
      <c r="B56" s="201">
        <v>74</v>
      </c>
      <c r="C56" s="202" t="str">
        <f>VLOOKUP($B56,Startlist!$B:$H,2,FALSE)</f>
        <v>MVX</v>
      </c>
      <c r="D56" s="185" t="str">
        <f>VLOOKUP($B56,Startlist!$B:$H,3,FALSE)</f>
        <v>Rainer Tuberik</v>
      </c>
      <c r="E56" s="185" t="str">
        <f>VLOOKUP($B56,Startlist!$B:$H,4,FALSE)</f>
        <v>Raido Vetesina</v>
      </c>
      <c r="F56" s="202" t="str">
        <f>VLOOKUP($B56,Startlist!$B:$H,5,FALSE)</f>
        <v>EST</v>
      </c>
      <c r="G56" s="185" t="str">
        <f>VLOOKUP($B56,Startlist!$B:$H,7,FALSE)</f>
        <v>GAZ 51</v>
      </c>
      <c r="H56" s="210">
        <f>IF(ISERROR(TIMEVALUE(SUBSTITUTE(TRIM(VLOOKUP(B56,Results!B:R,$K$1,FALSE)),".",":"))),"-",TIMEVALUE(SUBSTITUTE(TRIM(VLOOKUP(B56,Results!B:R,$K$1,FALSE)),".",":")))</f>
        <v>0.05114467592592593</v>
      </c>
      <c r="I56" s="213">
        <f>A53</f>
        <v>7</v>
      </c>
      <c r="J56" s="214">
        <v>4</v>
      </c>
      <c r="K56" s="217">
        <f>H53</f>
        <v>0.10102083333333334</v>
      </c>
      <c r="L56" s="218"/>
    </row>
    <row r="57" spans="1:12" ht="12.75" customHeight="1">
      <c r="A57" s="192"/>
      <c r="B57" s="201">
        <v>75</v>
      </c>
      <c r="C57" s="202" t="str">
        <f>VLOOKUP($B57,Startlist!$B:$H,2,FALSE)</f>
        <v>MVX</v>
      </c>
      <c r="D57" s="185" t="str">
        <f>VLOOKUP($B57,Startlist!$B:$H,3,FALSE)</f>
        <v>Tarmo Bortnik</v>
      </c>
      <c r="E57" s="185" t="str">
        <f>VLOOKUP($B57,Startlist!$B:$H,4,FALSE)</f>
        <v>Rain Kaljura</v>
      </c>
      <c r="F57" s="202" t="str">
        <f>VLOOKUP($B57,Startlist!$B:$H,5,FALSE)</f>
        <v>EST</v>
      </c>
      <c r="G57" s="185" t="str">
        <f>VLOOKUP($B57,Startlist!$B:$H,7,FALSE)</f>
        <v>GAZ 51A</v>
      </c>
      <c r="H57" s="210">
        <f>IF(ISERROR(TIMEVALUE(SUBSTITUTE(TRIM(VLOOKUP(B57,Results!B:R,$K$1,FALSE)),".",":"))),"-",TIMEVALUE(SUBSTITUTE(TRIM(VLOOKUP(B57,Results!B:R,$K$1,FALSE)),".",":")))</f>
        <v>0.05136342592592593</v>
      </c>
      <c r="I57" s="213">
        <f>A53</f>
        <v>7</v>
      </c>
      <c r="J57" s="214">
        <v>5</v>
      </c>
      <c r="K57" s="217">
        <f>H53</f>
        <v>0.10102083333333334</v>
      </c>
      <c r="L57" s="218"/>
    </row>
    <row r="58" spans="1:12" ht="12.75" customHeight="1">
      <c r="A58" s="192"/>
      <c r="B58" s="201">
        <v>78</v>
      </c>
      <c r="C58" s="202" t="str">
        <f>VLOOKUP($B58,Startlist!$B:$H,2,FALSE)</f>
        <v>MVX</v>
      </c>
      <c r="D58" s="185" t="str">
        <f>VLOOKUP($B58,Startlist!$B:$H,3,FALSE)</f>
        <v>Sten Randmaa</v>
      </c>
      <c r="E58" s="185" t="str">
        <f>VLOOKUP($B58,Startlist!$B:$H,4,FALSE)</f>
        <v>Birger Rasmussen</v>
      </c>
      <c r="F58" s="202" t="str">
        <f>VLOOKUP($B58,Startlist!$B:$H,5,FALSE)</f>
        <v>EST</v>
      </c>
      <c r="G58" s="185" t="str">
        <f>VLOOKUP($B58,Startlist!$B:$H,7,FALSE)</f>
        <v>GAZ 51</v>
      </c>
      <c r="H58" s="210" t="str">
        <f>IF(ISERROR(TIMEVALUE(SUBSTITUTE(TRIM(VLOOKUP(B58,Results!B:R,$K$1,FALSE)),".",":"))),"-",TIMEVALUE(SUBSTITUTE(TRIM(VLOOKUP(B58,Results!B:R,$K$1,FALSE)),".",":")))</f>
        <v>-</v>
      </c>
      <c r="I58" s="213">
        <f>A53</f>
        <v>7</v>
      </c>
      <c r="J58" s="214">
        <v>6</v>
      </c>
      <c r="K58" s="217">
        <f>H53</f>
        <v>0.10102083333333334</v>
      </c>
      <c r="L58" s="218"/>
    </row>
    <row r="59" spans="1:12" ht="12.75" customHeight="1">
      <c r="A59" s="192"/>
      <c r="B59" s="201"/>
      <c r="C59" s="202"/>
      <c r="D59" s="183"/>
      <c r="E59" s="183"/>
      <c r="F59" s="202"/>
      <c r="G59" s="185"/>
      <c r="H59" s="208"/>
      <c r="I59" s="213">
        <f>A53</f>
        <v>7</v>
      </c>
      <c r="J59" s="214">
        <v>20</v>
      </c>
      <c r="K59" s="217">
        <f>H53</f>
        <v>0.10102083333333334</v>
      </c>
      <c r="L59" s="218"/>
    </row>
    <row r="60" spans="1:12" ht="12.75" customHeight="1">
      <c r="A60" s="186">
        <v>8</v>
      </c>
      <c r="B60" s="196" t="str">
        <f>VLOOKUP($B62,Startlist!$B:$H,6,FALSE)</f>
        <v>MÄRJAMAA RALLY TEAM</v>
      </c>
      <c r="C60" s="197"/>
      <c r="D60" s="198"/>
      <c r="E60" s="198"/>
      <c r="F60" s="197"/>
      <c r="G60" s="199"/>
      <c r="H60" s="209">
        <f>IF(ISERROR(SMALL(H62:H65,1)+SMALL(H62:H65,2)),"-",SMALL(H62:H65,1)+SMALL(H62:H65,2))</f>
        <v>0.11101041666666667</v>
      </c>
      <c r="I60" s="213">
        <f>A60</f>
        <v>8</v>
      </c>
      <c r="J60" s="214">
        <v>1</v>
      </c>
      <c r="K60" s="216">
        <f>H60</f>
        <v>0.11101041666666667</v>
      </c>
      <c r="L60" s="218"/>
    </row>
    <row r="61" spans="1:12" ht="12.75" customHeight="1">
      <c r="A61" s="192"/>
      <c r="B61" s="201"/>
      <c r="C61" s="202"/>
      <c r="D61" s="183"/>
      <c r="E61" s="183"/>
      <c r="F61" s="202"/>
      <c r="G61" s="185"/>
      <c r="H61" s="208"/>
      <c r="I61" s="213">
        <f>A60</f>
        <v>8</v>
      </c>
      <c r="J61" s="214">
        <v>2</v>
      </c>
      <c r="K61" s="217">
        <f>H60</f>
        <v>0.11101041666666667</v>
      </c>
      <c r="L61" s="218"/>
    </row>
    <row r="62" spans="1:12" ht="12.75" customHeight="1">
      <c r="A62" s="192"/>
      <c r="B62" s="201">
        <v>72</v>
      </c>
      <c r="C62" s="202" t="str">
        <f>VLOOKUP($B62,Startlist!$B:$H,2,FALSE)</f>
        <v>MVX</v>
      </c>
      <c r="D62" s="185" t="str">
        <f>VLOOKUP($B62,Startlist!$B:$H,3,FALSE)</f>
        <v>Tarmo Silt</v>
      </c>
      <c r="E62" s="185" t="str">
        <f>VLOOKUP($B62,Startlist!$B:$H,4,FALSE)</f>
        <v>Raido Loel</v>
      </c>
      <c r="F62" s="202" t="str">
        <f>VLOOKUP($B62,Startlist!$B:$H,5,FALSE)</f>
        <v>EST</v>
      </c>
      <c r="G62" s="185" t="str">
        <f>VLOOKUP($B62,Startlist!$B:$H,7,FALSE)</f>
        <v>GAZ 51</v>
      </c>
      <c r="H62" s="210" t="str">
        <f>IF(ISERROR(TIMEVALUE(SUBSTITUTE(TRIM(VLOOKUP(B62,Results!B:R,$K$1,FALSE)),".",":"))),"-",TIMEVALUE(SUBSTITUTE(TRIM(VLOOKUP(B62,Results!B:R,$K$1,FALSE)),".",":")))</f>
        <v>-</v>
      </c>
      <c r="I62" s="213">
        <f>A60</f>
        <v>8</v>
      </c>
      <c r="J62" s="214">
        <v>3</v>
      </c>
      <c r="K62" s="217">
        <f>H60</f>
        <v>0.11101041666666667</v>
      </c>
      <c r="L62" s="218"/>
    </row>
    <row r="63" spans="1:12" ht="12.75" customHeight="1">
      <c r="A63" s="192"/>
      <c r="B63" s="201">
        <v>76</v>
      </c>
      <c r="C63" s="202" t="str">
        <f>VLOOKUP($B63,Startlist!$B:$H,2,FALSE)</f>
        <v>MVX</v>
      </c>
      <c r="D63" s="185" t="str">
        <f>VLOOKUP($B63,Startlist!$B:$H,3,FALSE)</f>
        <v>Veiko Liukanen</v>
      </c>
      <c r="E63" s="185" t="str">
        <f>VLOOKUP($B63,Startlist!$B:$H,4,FALSE)</f>
        <v>Toivo Liukanen</v>
      </c>
      <c r="F63" s="202" t="str">
        <f>VLOOKUP($B63,Startlist!$B:$H,5,FALSE)</f>
        <v>EST</v>
      </c>
      <c r="G63" s="185" t="str">
        <f>VLOOKUP($B63,Startlist!$B:$H,7,FALSE)</f>
        <v>GAZ 51</v>
      </c>
      <c r="H63" s="210">
        <f>IF(ISERROR(TIMEVALUE(SUBSTITUTE(TRIM(VLOOKUP(B63,Results!B:R,$K$1,FALSE)),".",":"))),"-",TIMEVALUE(SUBSTITUTE(TRIM(VLOOKUP(B63,Results!B:R,$K$1,FALSE)),".",":")))</f>
        <v>0.05572222222222222</v>
      </c>
      <c r="I63" s="213">
        <f>A60</f>
        <v>8</v>
      </c>
      <c r="J63" s="214">
        <v>4</v>
      </c>
      <c r="K63" s="217">
        <f>H60</f>
        <v>0.11101041666666667</v>
      </c>
      <c r="L63" s="218"/>
    </row>
    <row r="64" spans="1:12" ht="12.75" customHeight="1">
      <c r="A64" s="192"/>
      <c r="B64" s="201">
        <v>77</v>
      </c>
      <c r="C64" s="202" t="str">
        <f>VLOOKUP($B64,Startlist!$B:$H,2,FALSE)</f>
        <v>MVX</v>
      </c>
      <c r="D64" s="185" t="str">
        <f>VLOOKUP($B64,Startlist!$B:$H,3,FALSE)</f>
        <v>Janno Kamp</v>
      </c>
      <c r="E64" s="185" t="str">
        <f>VLOOKUP($B64,Startlist!$B:$H,4,FALSE)</f>
        <v>Silver Raudmägi</v>
      </c>
      <c r="F64" s="202" t="str">
        <f>VLOOKUP($B64,Startlist!$B:$H,5,FALSE)</f>
        <v>EST</v>
      </c>
      <c r="G64" s="185" t="str">
        <f>VLOOKUP($B64,Startlist!$B:$H,7,FALSE)</f>
        <v>GAZ 51</v>
      </c>
      <c r="H64" s="210">
        <f>IF(ISERROR(TIMEVALUE(SUBSTITUTE(TRIM(VLOOKUP(B64,Results!B:R,$K$1,FALSE)),".",":"))),"-",TIMEVALUE(SUBSTITUTE(TRIM(VLOOKUP(B64,Results!B:R,$K$1,FALSE)),".",":")))</f>
        <v>0.05528819444444444</v>
      </c>
      <c r="I64" s="213">
        <f>A60</f>
        <v>8</v>
      </c>
      <c r="J64" s="214">
        <v>5</v>
      </c>
      <c r="K64" s="217">
        <f>H60</f>
        <v>0.11101041666666667</v>
      </c>
      <c r="L64" s="218"/>
    </row>
    <row r="65" spans="1:12" ht="12.75" customHeight="1">
      <c r="A65" s="192"/>
      <c r="B65" s="201">
        <v>79</v>
      </c>
      <c r="C65" s="202" t="str">
        <f>VLOOKUP($B65,Startlist!$B:$H,2,FALSE)</f>
        <v>MVX</v>
      </c>
      <c r="D65" s="185" t="str">
        <f>VLOOKUP($B65,Startlist!$B:$H,3,FALSE)</f>
        <v>Holger Enok</v>
      </c>
      <c r="E65" s="185" t="str">
        <f>VLOOKUP($B65,Startlist!$B:$H,4,FALSE)</f>
        <v>Mairo Ojaviir</v>
      </c>
      <c r="F65" s="202" t="str">
        <f>VLOOKUP($B65,Startlist!$B:$H,5,FALSE)</f>
        <v>EST</v>
      </c>
      <c r="G65" s="185" t="str">
        <f>VLOOKUP($B65,Startlist!$B:$H,7,FALSE)</f>
        <v>GAZ 53</v>
      </c>
      <c r="H65" s="210" t="str">
        <f>IF(ISERROR(TIMEVALUE(SUBSTITUTE(TRIM(VLOOKUP(B65,Results!B:R,$K$1,FALSE)),".",":"))),"-",TIMEVALUE(SUBSTITUTE(TRIM(VLOOKUP(B65,Results!B:R,$K$1,FALSE)),".",":")))</f>
        <v>-</v>
      </c>
      <c r="I65" s="213">
        <f>A60</f>
        <v>8</v>
      </c>
      <c r="J65" s="214">
        <v>6</v>
      </c>
      <c r="K65" s="217">
        <f>H60</f>
        <v>0.11101041666666667</v>
      </c>
      <c r="L65" s="218"/>
    </row>
    <row r="66" spans="1:12" ht="12.75" customHeight="1">
      <c r="A66" s="192"/>
      <c r="B66" s="201"/>
      <c r="C66" s="202"/>
      <c r="D66" s="183"/>
      <c r="E66" s="183"/>
      <c r="F66" s="202"/>
      <c r="G66" s="185"/>
      <c r="H66" s="208"/>
      <c r="I66" s="213">
        <f>A60</f>
        <v>8</v>
      </c>
      <c r="J66" s="214">
        <v>20</v>
      </c>
      <c r="K66" s="217">
        <f>H60</f>
        <v>0.11101041666666667</v>
      </c>
      <c r="L66" s="218"/>
    </row>
    <row r="67" spans="1:12" ht="12.75" customHeight="1">
      <c r="A67" s="186"/>
      <c r="B67" s="196" t="str">
        <f>VLOOKUP($B69,Startlist!$B:$H,6,FALSE)</f>
        <v>MS RACING</v>
      </c>
      <c r="C67" s="197"/>
      <c r="D67" s="198"/>
      <c r="E67" s="198"/>
      <c r="F67" s="197"/>
      <c r="G67" s="199"/>
      <c r="H67" s="209" t="str">
        <f>IF(ISERROR(SMALL(H69:H70,1)+SMALL(H69:H70,2)),"-",SMALL(H69:H70,1)+SMALL(H69:H70,2))</f>
        <v>-</v>
      </c>
      <c r="I67" s="213">
        <f>A67</f>
        <v>0</v>
      </c>
      <c r="J67" s="214">
        <v>1</v>
      </c>
      <c r="K67" s="216" t="str">
        <f>H67</f>
        <v>-</v>
      </c>
      <c r="L67" s="218"/>
    </row>
    <row r="68" spans="1:12" ht="12.75" customHeight="1">
      <c r="A68" s="192"/>
      <c r="B68" s="201"/>
      <c r="C68" s="202"/>
      <c r="D68" s="183"/>
      <c r="E68" s="183"/>
      <c r="F68" s="202"/>
      <c r="G68" s="185"/>
      <c r="H68" s="208"/>
      <c r="I68" s="213">
        <f>A67</f>
        <v>0</v>
      </c>
      <c r="J68" s="214">
        <v>2</v>
      </c>
      <c r="K68" s="217" t="str">
        <f>H67</f>
        <v>-</v>
      </c>
      <c r="L68" s="218"/>
    </row>
    <row r="69" spans="1:12" ht="12.75" customHeight="1">
      <c r="A69" s="192"/>
      <c r="B69" s="201">
        <v>39</v>
      </c>
      <c r="C69" s="202" t="str">
        <f>VLOOKUP($B69,Startlist!$B:$H,2,FALSE)</f>
        <v>MV7</v>
      </c>
      <c r="D69" s="185" t="str">
        <f>VLOOKUP($B69,Startlist!$B:$H,3,FALSE)</f>
        <v>Madis Vanaselja</v>
      </c>
      <c r="E69" s="185" t="str">
        <f>VLOOKUP($B69,Startlist!$B:$H,4,FALSE)</f>
        <v>Jarmo Liivak</v>
      </c>
      <c r="F69" s="202" t="str">
        <f>VLOOKUP($B69,Startlist!$B:$H,5,FALSE)</f>
        <v>EST</v>
      </c>
      <c r="G69" s="185" t="str">
        <f>VLOOKUP($B69,Startlist!$B:$H,7,FALSE)</f>
        <v>BMW M3</v>
      </c>
      <c r="H69" s="210">
        <f>IF(ISERROR(TIMEVALUE(SUBSTITUTE(TRIM(VLOOKUP(B69,Results!B:R,$K$1,FALSE)),".",":"))),"-",TIMEVALUE(SUBSTITUTE(TRIM(VLOOKUP(B69,Results!B:R,$K$1,FALSE)),".",":")))</f>
        <v>0.042283564814814815</v>
      </c>
      <c r="I69" s="213">
        <f>A67</f>
        <v>0</v>
      </c>
      <c r="J69" s="214">
        <v>3</v>
      </c>
      <c r="K69" s="217" t="str">
        <f>H67</f>
        <v>-</v>
      </c>
      <c r="L69" s="218"/>
    </row>
    <row r="70" spans="1:12" ht="12.75" customHeight="1">
      <c r="A70" s="192"/>
      <c r="B70" s="201">
        <v>71</v>
      </c>
      <c r="C70" s="202" t="str">
        <f>VLOOKUP($B70,Startlist!$B:$H,2,FALSE)</f>
        <v>MV8</v>
      </c>
      <c r="D70" s="185" t="str">
        <f>VLOOKUP($B70,Startlist!$B:$H,3,FALSE)</f>
        <v>Tauri Vask</v>
      </c>
      <c r="E70" s="185" t="str">
        <f>VLOOKUP($B70,Startlist!$B:$H,4,FALSE)</f>
        <v>Tanel Vask</v>
      </c>
      <c r="F70" s="202" t="str">
        <f>VLOOKUP($B70,Startlist!$B:$H,5,FALSE)</f>
        <v>EST</v>
      </c>
      <c r="G70" s="185" t="str">
        <f>VLOOKUP($B70,Startlist!$B:$H,7,FALSE)</f>
        <v>VW Golf</v>
      </c>
      <c r="H70" s="210" t="str">
        <f>IF(ISERROR(TIMEVALUE(SUBSTITUTE(TRIM(VLOOKUP(B70,Results!B:R,$K$1,FALSE)),".",":"))),"-",TIMEVALUE(SUBSTITUTE(TRIM(VLOOKUP(B70,Results!B:R,$K$1,FALSE)),".",":")))</f>
        <v>-</v>
      </c>
      <c r="I70" s="213">
        <f>A67</f>
        <v>0</v>
      </c>
      <c r="J70" s="214">
        <v>4</v>
      </c>
      <c r="K70" s="217" t="str">
        <f>H67</f>
        <v>-</v>
      </c>
      <c r="L70" s="218"/>
    </row>
    <row r="71" spans="1:12" ht="12.75" customHeight="1">
      <c r="A71" s="192"/>
      <c r="B71" s="201"/>
      <c r="C71" s="202"/>
      <c r="D71" s="183"/>
      <c r="E71" s="183"/>
      <c r="F71" s="202"/>
      <c r="G71" s="185"/>
      <c r="H71" s="208"/>
      <c r="I71" s="213">
        <f>A67</f>
        <v>0</v>
      </c>
      <c r="J71" s="214">
        <v>20</v>
      </c>
      <c r="K71" s="217" t="str">
        <f>H67</f>
        <v>-</v>
      </c>
      <c r="L71" s="218"/>
    </row>
    <row r="72" spans="1:12" ht="12.75" customHeight="1">
      <c r="A72" s="186"/>
      <c r="B72" s="196" t="str">
        <f>VLOOKUP($B74,Startlist!$B:$H,6,FALSE)</f>
        <v>OT RACING</v>
      </c>
      <c r="C72" s="197"/>
      <c r="D72" s="198"/>
      <c r="E72" s="198"/>
      <c r="F72" s="197"/>
      <c r="G72" s="199"/>
      <c r="H72" s="209" t="str">
        <f>IF(ISERROR(SMALL(H74:H78,1)+SMALL(H74:H78,2)),"-",SMALL(H74:H78,1)+SMALL(H74:H78,2))</f>
        <v>-</v>
      </c>
      <c r="I72" s="213">
        <f>A72</f>
        <v>0</v>
      </c>
      <c r="J72" s="214">
        <v>1</v>
      </c>
      <c r="K72" s="216" t="str">
        <f>H72</f>
        <v>-</v>
      </c>
      <c r="L72" s="218"/>
    </row>
    <row r="73" spans="1:12" ht="12.75" customHeight="1">
      <c r="A73" s="192"/>
      <c r="B73" s="201"/>
      <c r="C73" s="202"/>
      <c r="D73" s="183"/>
      <c r="E73" s="183"/>
      <c r="F73" s="202"/>
      <c r="G73" s="185"/>
      <c r="H73" s="208"/>
      <c r="I73" s="213">
        <f>A72</f>
        <v>0</v>
      </c>
      <c r="J73" s="214">
        <v>2</v>
      </c>
      <c r="K73" s="217" t="str">
        <f>H72</f>
        <v>-</v>
      </c>
      <c r="L73" s="218"/>
    </row>
    <row r="74" spans="1:12" ht="12.75" customHeight="1">
      <c r="A74" s="192"/>
      <c r="B74" s="201">
        <v>1</v>
      </c>
      <c r="C74" s="202" t="str">
        <f>VLOOKUP($B74,Startlist!$B:$H,2,FALSE)</f>
        <v>MV1</v>
      </c>
      <c r="D74" s="185" t="str">
        <f>VLOOKUP($B74,Startlist!$B:$H,3,FALSE)</f>
        <v>Georg Gross</v>
      </c>
      <c r="E74" s="185" t="str">
        <f>VLOOKUP($B74,Startlist!$B:$H,4,FALSE)</f>
        <v>Raigo Mōlder</v>
      </c>
      <c r="F74" s="202" t="str">
        <f>VLOOKUP($B74,Startlist!$B:$H,5,FALSE)</f>
        <v>EST</v>
      </c>
      <c r="G74" s="185" t="str">
        <f>VLOOKUP($B74,Startlist!$B:$H,7,FALSE)</f>
        <v>Ford Fiesta WRC</v>
      </c>
      <c r="H74" s="210" t="str">
        <f>IF(ISERROR(TIMEVALUE(SUBSTITUTE(TRIM(VLOOKUP(B74,Results!B:R,$K$1,FALSE)),".",":"))),"-",TIMEVALUE(SUBSTITUTE(TRIM(VLOOKUP(B74,Results!B:R,$K$1,FALSE)),".",":")))</f>
        <v>-</v>
      </c>
      <c r="I74" s="213">
        <f>A72</f>
        <v>0</v>
      </c>
      <c r="J74" s="214">
        <v>3</v>
      </c>
      <c r="K74" s="217" t="str">
        <f>H72</f>
        <v>-</v>
      </c>
      <c r="L74" s="218"/>
    </row>
    <row r="75" spans="1:12" ht="12.75" customHeight="1">
      <c r="A75" s="192"/>
      <c r="B75" s="201">
        <v>16</v>
      </c>
      <c r="C75" s="202" t="str">
        <f>VLOOKUP($B75,Startlist!$B:$H,2,FALSE)</f>
        <v>MV6</v>
      </c>
      <c r="D75" s="185" t="str">
        <f>VLOOKUP($B75,Startlist!$B:$H,3,FALSE)</f>
        <v>Kaspar Kasari</v>
      </c>
      <c r="E75" s="185" t="str">
        <f>VLOOKUP($B75,Startlist!$B:$H,4,FALSE)</f>
        <v>Hannes Kuusmaa</v>
      </c>
      <c r="F75" s="202" t="str">
        <f>VLOOKUP($B75,Startlist!$B:$H,5,FALSE)</f>
        <v>EST</v>
      </c>
      <c r="G75" s="185" t="str">
        <f>VLOOKUP($B75,Startlist!$B:$H,7,FALSE)</f>
        <v>Ford Fiesta R2T</v>
      </c>
      <c r="H75" s="210" t="str">
        <f>IF(ISERROR(TIMEVALUE(SUBSTITUTE(TRIM(VLOOKUP(B75,Results!B:R,$K$1,FALSE)),".",":"))),"-",TIMEVALUE(SUBSTITUTE(TRIM(VLOOKUP(B75,Results!B:R,$K$1,FALSE)),".",":")))</f>
        <v>-</v>
      </c>
      <c r="I75" s="213">
        <f>A72</f>
        <v>0</v>
      </c>
      <c r="J75" s="214">
        <v>4</v>
      </c>
      <c r="K75" s="217" t="str">
        <f>H72</f>
        <v>-</v>
      </c>
      <c r="L75" s="218"/>
    </row>
    <row r="76" spans="1:12" ht="12.75" customHeight="1">
      <c r="A76" s="192"/>
      <c r="B76" s="201">
        <v>17</v>
      </c>
      <c r="C76" s="202" t="str">
        <f>VLOOKUP($B76,Startlist!$B:$H,2,FALSE)</f>
        <v>MV6</v>
      </c>
      <c r="D76" s="185" t="str">
        <f>VLOOKUP($B76,Startlist!$B:$H,3,FALSE)</f>
        <v>Oliver Ojaperv</v>
      </c>
      <c r="E76" s="185" t="str">
        <f>VLOOKUP($B76,Startlist!$B:$H,4,FALSE)</f>
        <v>Jarno Talve</v>
      </c>
      <c r="F76" s="202" t="str">
        <f>VLOOKUP($B76,Startlist!$B:$H,5,FALSE)</f>
        <v>EST</v>
      </c>
      <c r="G76" s="185" t="str">
        <f>VLOOKUP($B76,Startlist!$B:$H,7,FALSE)</f>
        <v>Ford Fiesta R2T</v>
      </c>
      <c r="H76" s="210">
        <f>IF(ISERROR(TIMEVALUE(SUBSTITUTE(TRIM(VLOOKUP(B76,Results!B:R,$K$1,FALSE)),".",":"))),"-",TIMEVALUE(SUBSTITUTE(TRIM(VLOOKUP(B76,Results!B:R,$K$1,FALSE)),".",":")))</f>
        <v>0.04318518518518519</v>
      </c>
      <c r="I76" s="213">
        <f>A72</f>
        <v>0</v>
      </c>
      <c r="J76" s="214">
        <v>5</v>
      </c>
      <c r="K76" s="217" t="str">
        <f>H72</f>
        <v>-</v>
      </c>
      <c r="L76" s="218"/>
    </row>
    <row r="77" spans="1:12" ht="12.75" customHeight="1">
      <c r="A77" s="192"/>
      <c r="B77" s="201">
        <v>20</v>
      </c>
      <c r="C77" s="202" t="str">
        <f>VLOOKUP($B77,Startlist!$B:$H,2,FALSE)</f>
        <v>MV6</v>
      </c>
      <c r="D77" s="185" t="str">
        <f>VLOOKUP($B77,Startlist!$B:$H,3,FALSE)</f>
        <v>Ken Torn</v>
      </c>
      <c r="E77" s="185" t="str">
        <f>VLOOKUP($B77,Startlist!$B:$H,4,FALSE)</f>
        <v>Aleks Lesk</v>
      </c>
      <c r="F77" s="202" t="str">
        <f>VLOOKUP($B77,Startlist!$B:$H,5,FALSE)</f>
        <v>EST</v>
      </c>
      <c r="G77" s="185" t="str">
        <f>VLOOKUP($B77,Startlist!$B:$H,7,FALSE)</f>
        <v>Peugeot 208 R2</v>
      </c>
      <c r="H77" s="210" t="str">
        <f>IF(ISERROR(TIMEVALUE(SUBSTITUTE(TRIM(VLOOKUP(B77,Results!B:R,$K$1,FALSE)),".",":"))),"-",TIMEVALUE(SUBSTITUTE(TRIM(VLOOKUP(B77,Results!B:R,$K$1,FALSE)),".",":")))</f>
        <v>-</v>
      </c>
      <c r="I77" s="213">
        <f>A72</f>
        <v>0</v>
      </c>
      <c r="J77" s="214">
        <v>6</v>
      </c>
      <c r="K77" s="217" t="str">
        <f>H72</f>
        <v>-</v>
      </c>
      <c r="L77" s="218"/>
    </row>
    <row r="78" spans="1:12" ht="12.75" customHeight="1">
      <c r="A78" s="192"/>
      <c r="B78" s="201">
        <v>54</v>
      </c>
      <c r="C78" s="202" t="str">
        <f>VLOOKUP($B78,Startlist!$B:$H,2,FALSE)</f>
        <v>MV9</v>
      </c>
      <c r="D78" s="185" t="str">
        <f>VLOOKUP($B78,Startlist!$B:$H,3,FALSE)</f>
        <v>Janar Tänak</v>
      </c>
      <c r="E78" s="185" t="str">
        <f>VLOOKUP($B78,Startlist!$B:$H,4,FALSE)</f>
        <v>Silver Bakhoff</v>
      </c>
      <c r="F78" s="202" t="str">
        <f>VLOOKUP($B78,Startlist!$B:$H,5,FALSE)</f>
        <v>EST</v>
      </c>
      <c r="G78" s="185" t="str">
        <f>VLOOKUP($B78,Startlist!$B:$H,7,FALSE)</f>
        <v>LADA S1600</v>
      </c>
      <c r="H78" s="210" t="str">
        <f>IF(ISERROR(TIMEVALUE(SUBSTITUTE(TRIM(VLOOKUP(B78,Results!B:R,$K$1,FALSE)),".",":"))),"-",TIMEVALUE(SUBSTITUTE(TRIM(VLOOKUP(B78,Results!B:R,$K$1,FALSE)),".",":")))</f>
        <v>-</v>
      </c>
      <c r="I78" s="213">
        <f>A72</f>
        <v>0</v>
      </c>
      <c r="J78" s="214">
        <v>7</v>
      </c>
      <c r="K78" s="217" t="str">
        <f>H72</f>
        <v>-</v>
      </c>
      <c r="L78" s="218"/>
    </row>
    <row r="79" spans="1:12" ht="12.75" customHeight="1">
      <c r="A79" s="192"/>
      <c r="B79" s="201"/>
      <c r="C79" s="202"/>
      <c r="D79" s="183"/>
      <c r="E79" s="183"/>
      <c r="F79" s="202"/>
      <c r="G79" s="185"/>
      <c r="H79" s="208"/>
      <c r="I79" s="213">
        <f>A72</f>
        <v>0</v>
      </c>
      <c r="J79" s="214">
        <v>20</v>
      </c>
      <c r="K79" s="217" t="str">
        <f>H72</f>
        <v>-</v>
      </c>
      <c r="L79" s="218"/>
    </row>
    <row r="80" spans="1:12" ht="12.75" customHeight="1">
      <c r="A80" s="186"/>
      <c r="B80" s="196" t="str">
        <f>VLOOKUP($B82,Startlist!$B:$H,6,FALSE)</f>
        <v>PROREHV RALLY TEAM</v>
      </c>
      <c r="C80" s="197"/>
      <c r="D80" s="198"/>
      <c r="E80" s="198"/>
      <c r="F80" s="197"/>
      <c r="G80" s="199"/>
      <c r="H80" s="209" t="str">
        <f>IF(ISERROR(SMALL(H82:H84,1)+SMALL(H82:H84,2)),"-",SMALL(H82:H84,1)+SMALL(H82:H84,2))</f>
        <v>-</v>
      </c>
      <c r="I80" s="213">
        <f>A80</f>
        <v>0</v>
      </c>
      <c r="J80" s="214">
        <v>1</v>
      </c>
      <c r="K80" s="216" t="str">
        <f>H80</f>
        <v>-</v>
      </c>
      <c r="L80" s="218"/>
    </row>
    <row r="81" spans="1:12" ht="12.75" customHeight="1">
      <c r="A81" s="192"/>
      <c r="B81" s="201"/>
      <c r="C81" s="202"/>
      <c r="D81" s="183"/>
      <c r="E81" s="183"/>
      <c r="F81" s="202"/>
      <c r="G81" s="185"/>
      <c r="H81" s="208"/>
      <c r="I81" s="213">
        <f>A80</f>
        <v>0</v>
      </c>
      <c r="J81" s="214">
        <v>2</v>
      </c>
      <c r="K81" s="217" t="str">
        <f>H80</f>
        <v>-</v>
      </c>
      <c r="L81" s="218"/>
    </row>
    <row r="82" spans="1:12" ht="12.75" customHeight="1">
      <c r="A82" s="192"/>
      <c r="B82" s="201">
        <v>3</v>
      </c>
      <c r="C82" s="202" t="str">
        <f>VLOOKUP($B82,Startlist!$B:$H,2,FALSE)</f>
        <v>MV1</v>
      </c>
      <c r="D82" s="185" t="str">
        <f>VLOOKUP($B82,Startlist!$B:$H,3,FALSE)</f>
        <v>Roland Murakas</v>
      </c>
      <c r="E82" s="185" t="str">
        <f>VLOOKUP($B82,Startlist!$B:$H,4,FALSE)</f>
        <v>Kalle Adler</v>
      </c>
      <c r="F82" s="202" t="str">
        <f>VLOOKUP($B82,Startlist!$B:$H,5,FALSE)</f>
        <v>EST</v>
      </c>
      <c r="G82" s="185" t="str">
        <f>VLOOKUP($B82,Startlist!$B:$H,7,FALSE)</f>
        <v>Ford Fiesta</v>
      </c>
      <c r="H82" s="210" t="str">
        <f>IF(ISERROR(TIMEVALUE(SUBSTITUTE(TRIM(VLOOKUP(B82,Results!B:R,$K$1,FALSE)),".",":"))),"-",TIMEVALUE(SUBSTITUTE(TRIM(VLOOKUP(B82,Results!B:R,$K$1,FALSE)),".",":")))</f>
        <v>-</v>
      </c>
      <c r="I82" s="213">
        <f>A80</f>
        <v>0</v>
      </c>
      <c r="J82" s="214">
        <v>3</v>
      </c>
      <c r="K82" s="217" t="str">
        <f>H80</f>
        <v>-</v>
      </c>
      <c r="L82" s="218"/>
    </row>
    <row r="83" spans="1:12" ht="12.75" customHeight="1">
      <c r="A83" s="192"/>
      <c r="B83" s="201">
        <v>36</v>
      </c>
      <c r="C83" s="202" t="str">
        <f>VLOOKUP($B83,Startlist!$B:$H,2,FALSE)</f>
        <v>MV1</v>
      </c>
      <c r="D83" s="185" t="str">
        <f>VLOOKUP($B83,Startlist!$B:$H,3,FALSE)</f>
        <v>Margus Murakas</v>
      </c>
      <c r="E83" s="185" t="str">
        <f>VLOOKUP($B83,Startlist!$B:$H,4,FALSE)</f>
        <v>Rainis Nagel</v>
      </c>
      <c r="F83" s="202" t="str">
        <f>VLOOKUP($B83,Startlist!$B:$H,5,FALSE)</f>
        <v>EST</v>
      </c>
      <c r="G83" s="185" t="str">
        <f>VLOOKUP($B83,Startlist!$B:$H,7,FALSE)</f>
        <v>Audi S1</v>
      </c>
      <c r="H83" s="210" t="str">
        <f>IF(ISERROR(TIMEVALUE(SUBSTITUTE(TRIM(VLOOKUP(B83,Results!B:R,$K$1,FALSE)),".",":"))),"-",TIMEVALUE(SUBSTITUTE(TRIM(VLOOKUP(B83,Results!B:R,$K$1,FALSE)),".",":")))</f>
        <v>-</v>
      </c>
      <c r="I83" s="213">
        <f>A80</f>
        <v>0</v>
      </c>
      <c r="J83" s="214">
        <v>4</v>
      </c>
      <c r="K83" s="217" t="str">
        <f>H80</f>
        <v>-</v>
      </c>
      <c r="L83" s="218"/>
    </row>
    <row r="84" spans="1:12" ht="12.75" customHeight="1">
      <c r="A84" s="192"/>
      <c r="B84" s="201">
        <v>62</v>
      </c>
      <c r="C84" s="202" t="str">
        <f>VLOOKUP($B84,Startlist!$B:$H,2,FALSE)</f>
        <v>MV8</v>
      </c>
      <c r="D84" s="185" t="str">
        <f>VLOOKUP($B84,Startlist!$B:$H,3,FALSE)</f>
        <v>Mart Kask</v>
      </c>
      <c r="E84" s="185" t="str">
        <f>VLOOKUP($B84,Startlist!$B:$H,4,FALSE)</f>
        <v>Jörgen Pukk</v>
      </c>
      <c r="F84" s="202" t="str">
        <f>VLOOKUP($B84,Startlist!$B:$H,5,FALSE)</f>
        <v>EST</v>
      </c>
      <c r="G84" s="185" t="str">
        <f>VLOOKUP($B84,Startlist!$B:$H,7,FALSE)</f>
        <v>BMW 318</v>
      </c>
      <c r="H84" s="210" t="str">
        <f>IF(ISERROR(TIMEVALUE(SUBSTITUTE(TRIM(VLOOKUP(B84,Results!B:R,$K$1,FALSE)),".",":"))),"-",TIMEVALUE(SUBSTITUTE(TRIM(VLOOKUP(B84,Results!B:R,$K$1,FALSE)),".",":")))</f>
        <v>-</v>
      </c>
      <c r="I84" s="213">
        <f>A80</f>
        <v>0</v>
      </c>
      <c r="J84" s="214">
        <v>5</v>
      </c>
      <c r="K84" s="217" t="str">
        <f>H80</f>
        <v>-</v>
      </c>
      <c r="L84" s="218"/>
    </row>
    <row r="85" spans="1:12" ht="12.75" customHeight="1">
      <c r="A85" s="192"/>
      <c r="B85" s="201"/>
      <c r="C85" s="202"/>
      <c r="D85" s="183"/>
      <c r="E85" s="183"/>
      <c r="F85" s="202"/>
      <c r="G85" s="185"/>
      <c r="H85" s="208"/>
      <c r="I85" s="213">
        <f>A80</f>
        <v>0</v>
      </c>
      <c r="J85" s="214">
        <v>20</v>
      </c>
      <c r="K85" s="217" t="str">
        <f>H80</f>
        <v>-</v>
      </c>
      <c r="L85" s="218"/>
    </row>
    <row r="86" spans="1:12" ht="12.75" customHeight="1">
      <c r="A86" s="186"/>
      <c r="B86" s="196" t="str">
        <f>VLOOKUP($B88,Startlist!$B:$H,6,FALSE)</f>
        <v>THULE MOTORSPORT</v>
      </c>
      <c r="C86" s="197"/>
      <c r="D86" s="198"/>
      <c r="E86" s="198"/>
      <c r="F86" s="197"/>
      <c r="G86" s="199"/>
      <c r="H86" s="209" t="str">
        <f>IF(ISERROR(SMALL(H88:H89,1)+SMALL(H88:H89,2)),"-",SMALL(H88:H89,1)+SMALL(H88:H89,2))</f>
        <v>-</v>
      </c>
      <c r="I86" s="213">
        <f>A86</f>
        <v>0</v>
      </c>
      <c r="J86" s="214">
        <v>1</v>
      </c>
      <c r="K86" s="216" t="str">
        <f>H86</f>
        <v>-</v>
      </c>
      <c r="L86" s="218"/>
    </row>
    <row r="87" spans="1:12" ht="12.75" customHeight="1">
      <c r="A87" s="192"/>
      <c r="B87" s="201"/>
      <c r="C87" s="202"/>
      <c r="D87" s="183"/>
      <c r="E87" s="183"/>
      <c r="F87" s="202"/>
      <c r="G87" s="185"/>
      <c r="H87" s="208"/>
      <c r="I87" s="213">
        <f>A86</f>
        <v>0</v>
      </c>
      <c r="J87" s="214">
        <v>2</v>
      </c>
      <c r="K87" s="217" t="str">
        <f>H86</f>
        <v>-</v>
      </c>
      <c r="L87" s="218"/>
    </row>
    <row r="88" spans="1:12" ht="12.75" customHeight="1">
      <c r="A88" s="192"/>
      <c r="B88" s="201">
        <v>18</v>
      </c>
      <c r="C88" s="202" t="str">
        <f>VLOOKUP($B88,Startlist!$B:$H,2,FALSE)</f>
        <v>MV6</v>
      </c>
      <c r="D88" s="185" t="str">
        <f>VLOOKUP($B88,Startlist!$B:$H,3,FALSE)</f>
        <v>Rasmus Uustulnd</v>
      </c>
      <c r="E88" s="185" t="str">
        <f>VLOOKUP($B88,Startlist!$B:$H,4,FALSE)</f>
        <v>Kauri Pannas</v>
      </c>
      <c r="F88" s="202" t="str">
        <f>VLOOKUP($B88,Startlist!$B:$H,5,FALSE)</f>
        <v>EST</v>
      </c>
      <c r="G88" s="185" t="str">
        <f>VLOOKUP($B88,Startlist!$B:$H,7,FALSE)</f>
        <v>Peugeot 208 R2</v>
      </c>
      <c r="H88" s="210">
        <f>IF(ISERROR(TIMEVALUE(SUBSTITUTE(TRIM(VLOOKUP(B88,Results!B:R,$K$1,FALSE)),".",":"))),"-",TIMEVALUE(SUBSTITUTE(TRIM(VLOOKUP(B88,Results!B:R,$K$1,FALSE)),".",":")))</f>
        <v>0.04280555555555556</v>
      </c>
      <c r="I88" s="213">
        <f>A86</f>
        <v>0</v>
      </c>
      <c r="J88" s="214">
        <v>3</v>
      </c>
      <c r="K88" s="217" t="str">
        <f>H86</f>
        <v>-</v>
      </c>
      <c r="L88" s="218"/>
    </row>
    <row r="89" spans="1:12" ht="12.75" customHeight="1">
      <c r="A89" s="192"/>
      <c r="B89" s="201">
        <v>56</v>
      </c>
      <c r="C89" s="202" t="str">
        <f>VLOOKUP($B89,Startlist!$B:$H,2,FALSE)</f>
        <v>MV8</v>
      </c>
      <c r="D89" s="185" t="str">
        <f>VLOOKUP($B89,Startlist!$B:$H,3,FALSE)</f>
        <v>Avo Reimal</v>
      </c>
      <c r="E89" s="185" t="str">
        <f>VLOOKUP($B89,Startlist!$B:$H,4,FALSE)</f>
        <v>Inga Reimal</v>
      </c>
      <c r="F89" s="202" t="str">
        <f>VLOOKUP($B89,Startlist!$B:$H,5,FALSE)</f>
        <v>EST</v>
      </c>
      <c r="G89" s="185" t="str">
        <f>VLOOKUP($B89,Startlist!$B:$H,7,FALSE)</f>
        <v>VW Golf</v>
      </c>
      <c r="H89" s="210" t="str">
        <f>IF(ISERROR(TIMEVALUE(SUBSTITUTE(TRIM(VLOOKUP(B89,Results!B:R,$K$1,FALSE)),".",":"))),"-",TIMEVALUE(SUBSTITUTE(TRIM(VLOOKUP(B89,Results!B:R,$K$1,FALSE)),".",":")))</f>
        <v>-</v>
      </c>
      <c r="I89" s="213">
        <f>A86</f>
        <v>0</v>
      </c>
      <c r="J89" s="214">
        <v>4</v>
      </c>
      <c r="K89" s="217" t="str">
        <f>H86</f>
        <v>-</v>
      </c>
      <c r="L89" s="218"/>
    </row>
    <row r="90" spans="1:12" ht="12.75" customHeight="1">
      <c r="A90" s="192"/>
      <c r="B90" s="201"/>
      <c r="C90" s="202"/>
      <c r="D90" s="183"/>
      <c r="E90" s="183"/>
      <c r="F90" s="202"/>
      <c r="G90" s="185"/>
      <c r="H90" s="208"/>
      <c r="I90" s="213">
        <f>A86</f>
        <v>0</v>
      </c>
      <c r="J90" s="214">
        <v>20</v>
      </c>
      <c r="K90" s="217" t="str">
        <f>H86</f>
        <v>-</v>
      </c>
      <c r="L90" s="218"/>
    </row>
  </sheetData>
  <sheetProtection/>
  <mergeCells count="4">
    <mergeCell ref="A1:G1"/>
    <mergeCell ref="A2:G2"/>
    <mergeCell ref="A3:G3"/>
    <mergeCell ref="I1:J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rowBreaks count="1" manualBreakCount="1">
    <brk id="5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28"/>
  <sheetViews>
    <sheetView zoomScalePageLayoutView="0" workbookViewId="0" topLeftCell="A1">
      <selection activeCell="F20" sqref="F20"/>
    </sheetView>
  </sheetViews>
  <sheetFormatPr defaultColWidth="9.140625" defaultRowHeight="12.75" outlineLevelCol="1"/>
  <cols>
    <col min="1" max="1" width="4.7109375" style="203" customWidth="1"/>
    <col min="2" max="2" width="6.57421875" style="108" customWidth="1"/>
    <col min="3" max="3" width="5.57421875" style="109" customWidth="1"/>
    <col min="4" max="4" width="20.140625" style="107" customWidth="1"/>
    <col min="5" max="5" width="17.8515625" style="107" customWidth="1"/>
    <col min="6" max="6" width="10.8515625" style="109" customWidth="1"/>
    <col min="7" max="7" width="22.57421875" style="110" customWidth="1"/>
    <col min="8" max="8" width="13.140625" style="290" customWidth="1"/>
    <col min="9" max="9" width="6.140625" style="212" hidden="1" customWidth="1" outlineLevel="1"/>
    <col min="10" max="10" width="5.28125" style="134" hidden="1" customWidth="1" outlineLevel="1"/>
    <col min="11" max="11" width="10.57421875" style="292" hidden="1" customWidth="1" outlineLevel="1"/>
    <col min="12" max="12" width="9.140625" style="107" customWidth="1" collapsed="1"/>
    <col min="13" max="16384" width="9.140625" style="107" customWidth="1"/>
  </cols>
  <sheetData>
    <row r="1" spans="1:12" ht="14.25" customHeight="1">
      <c r="A1" s="329" t="str">
        <f>Startlist!$A4</f>
        <v>16th South Estonian Rally</v>
      </c>
      <c r="B1" s="330"/>
      <c r="C1" s="330"/>
      <c r="D1" s="330"/>
      <c r="E1" s="330"/>
      <c r="F1" s="330"/>
      <c r="G1" s="330"/>
      <c r="H1" s="288"/>
      <c r="I1" s="331" t="s">
        <v>461</v>
      </c>
      <c r="J1" s="331"/>
      <c r="K1" s="291">
        <v>15</v>
      </c>
      <c r="L1" s="218"/>
    </row>
    <row r="2" spans="1:12" ht="14.25" customHeight="1">
      <c r="A2" s="329" t="str">
        <f>Startlist!$F5</f>
        <v>August 24-25, 2018</v>
      </c>
      <c r="B2" s="330"/>
      <c r="C2" s="330"/>
      <c r="D2" s="330"/>
      <c r="E2" s="330"/>
      <c r="F2" s="330"/>
      <c r="G2" s="330"/>
      <c r="H2" s="288"/>
      <c r="L2" s="218"/>
    </row>
    <row r="3" spans="1:12" ht="10.5" customHeight="1">
      <c r="A3" s="329" t="str">
        <f>Startlist!$F6</f>
        <v>Võrumaa</v>
      </c>
      <c r="B3" s="330"/>
      <c r="C3" s="330"/>
      <c r="D3" s="330"/>
      <c r="E3" s="330"/>
      <c r="F3" s="330"/>
      <c r="G3" s="330"/>
      <c r="H3" s="288"/>
      <c r="L3" s="218"/>
    </row>
    <row r="4" spans="1:12" ht="13.5" customHeight="1">
      <c r="A4" s="192"/>
      <c r="B4" s="193" t="s">
        <v>676</v>
      </c>
      <c r="C4" s="194"/>
      <c r="D4" s="195"/>
      <c r="E4" s="183"/>
      <c r="F4" s="184"/>
      <c r="G4" s="185"/>
      <c r="H4" s="288"/>
      <c r="L4" s="218"/>
    </row>
    <row r="5" spans="1:12" ht="12.75" customHeight="1">
      <c r="A5" s="186">
        <v>1</v>
      </c>
      <c r="B5" s="196" t="str">
        <f>VLOOKUP($B7,Startlist!$B:$H,6,FALSE)</f>
        <v>A1M MOTORSPORT</v>
      </c>
      <c r="C5" s="197"/>
      <c r="D5" s="198"/>
      <c r="E5" s="198"/>
      <c r="F5" s="197"/>
      <c r="G5" s="199"/>
      <c r="H5" s="289">
        <f>IF(ISERROR(LARGE(H7:H9,1)),"-",IF(ISERROR(LARGE(H7:H9,2)),LARGE(H7:H9,1),LARGE(H7:H9,1)+LARGE(H7:H9,2)))</f>
        <v>27</v>
      </c>
      <c r="I5" s="213">
        <f>A5</f>
        <v>1</v>
      </c>
      <c r="J5" s="214">
        <v>1</v>
      </c>
      <c r="K5" s="293">
        <f>H5</f>
        <v>27</v>
      </c>
      <c r="L5" s="218"/>
    </row>
    <row r="6" spans="1:12" ht="12.75" customHeight="1">
      <c r="A6" s="192"/>
      <c r="B6" s="201"/>
      <c r="C6" s="202"/>
      <c r="D6" s="183"/>
      <c r="E6" s="183"/>
      <c r="F6" s="202"/>
      <c r="G6" s="185"/>
      <c r="H6" s="288"/>
      <c r="I6" s="213">
        <f>A5</f>
        <v>1</v>
      </c>
      <c r="J6" s="214">
        <v>2</v>
      </c>
      <c r="K6" s="294">
        <f>H5</f>
        <v>27</v>
      </c>
      <c r="L6" s="218"/>
    </row>
    <row r="7" spans="1:12" ht="12.75" customHeight="1">
      <c r="A7" s="192"/>
      <c r="B7" s="201">
        <v>4</v>
      </c>
      <c r="C7" s="202" t="str">
        <f>VLOOKUP($B7,Startlist!$B:$H,2,FALSE)</f>
        <v>MV4</v>
      </c>
      <c r="D7" s="185" t="str">
        <f>VLOOKUP($B7,Startlist!$B:$H,3,FALSE)</f>
        <v>Ranno Bundsen</v>
      </c>
      <c r="E7" s="185" t="str">
        <f>VLOOKUP($B7,Startlist!$B:$H,4,FALSE)</f>
        <v>Robert Loshtshenikov</v>
      </c>
      <c r="F7" s="202" t="str">
        <f>VLOOKUP($B7,Startlist!$B:$H,5,FALSE)</f>
        <v>EST</v>
      </c>
      <c r="G7" s="185" t="str">
        <f>VLOOKUP($B7,Startlist!$B:$H,7,FALSE)</f>
        <v>Mitsubishi Lancer Evo 8</v>
      </c>
      <c r="H7" s="288">
        <v>15</v>
      </c>
      <c r="I7" s="213">
        <f>A5</f>
        <v>1</v>
      </c>
      <c r="J7" s="214">
        <v>3</v>
      </c>
      <c r="K7" s="294">
        <f>H5</f>
        <v>27</v>
      </c>
      <c r="L7" s="218"/>
    </row>
    <row r="8" spans="1:12" ht="12.75" customHeight="1">
      <c r="A8" s="192"/>
      <c r="B8" s="201">
        <v>7</v>
      </c>
      <c r="C8" s="202" t="str">
        <f>VLOOKUP($B8,Startlist!$B:$H,2,FALSE)</f>
        <v>MV3</v>
      </c>
      <c r="D8" s="185" t="str">
        <f>VLOOKUP($B8,Startlist!$B:$H,3,FALSE)</f>
        <v>Allan Popov</v>
      </c>
      <c r="E8" s="185" t="str">
        <f>VLOOKUP($B8,Startlist!$B:$H,4,FALSE)</f>
        <v>Aleksei Krylov</v>
      </c>
      <c r="F8" s="202" t="str">
        <f>VLOOKUP($B8,Startlist!$B:$H,5,FALSE)</f>
        <v>EST / RUS</v>
      </c>
      <c r="G8" s="185" t="str">
        <f>VLOOKUP($B8,Startlist!$B:$H,7,FALSE)</f>
        <v>Mitsubishi Lancer Evo 9</v>
      </c>
      <c r="H8" s="288">
        <v>12</v>
      </c>
      <c r="I8" s="213">
        <f>A5</f>
        <v>1</v>
      </c>
      <c r="J8" s="214">
        <v>4</v>
      </c>
      <c r="K8" s="294">
        <f>H5</f>
        <v>27</v>
      </c>
      <c r="L8" s="218"/>
    </row>
    <row r="9" spans="1:12" ht="12.75" customHeight="1">
      <c r="A9" s="192"/>
      <c r="B9" s="201">
        <v>33</v>
      </c>
      <c r="C9" s="202" t="str">
        <f>VLOOKUP($B9,Startlist!$B:$H,2,FALSE)</f>
        <v>MV5</v>
      </c>
      <c r="D9" s="185" t="str">
        <f>VLOOKUP($B9,Startlist!$B:$H,3,FALSE)</f>
        <v>Kristo Subi</v>
      </c>
      <c r="E9" s="185" t="str">
        <f>VLOOKUP($B9,Startlist!$B:$H,4,FALSE)</f>
        <v>Raido Subi</v>
      </c>
      <c r="F9" s="202" t="str">
        <f>VLOOKUP($B9,Startlist!$B:$H,5,FALSE)</f>
        <v>EST</v>
      </c>
      <c r="G9" s="185" t="str">
        <f>VLOOKUP($B9,Startlist!$B:$H,7,FALSE)</f>
        <v>Honda Civic Type-R</v>
      </c>
      <c r="H9" s="288">
        <v>5</v>
      </c>
      <c r="I9" s="213">
        <f>A5</f>
        <v>1</v>
      </c>
      <c r="J9" s="214">
        <v>5</v>
      </c>
      <c r="K9" s="294">
        <f>H5</f>
        <v>27</v>
      </c>
      <c r="L9" s="218"/>
    </row>
    <row r="10" spans="1:12" ht="12.75" customHeight="1">
      <c r="A10" s="192"/>
      <c r="B10" s="201"/>
      <c r="C10" s="202"/>
      <c r="D10" s="183"/>
      <c r="E10" s="183"/>
      <c r="F10" s="202"/>
      <c r="G10" s="185"/>
      <c r="H10" s="288"/>
      <c r="I10" s="213">
        <f>A5</f>
        <v>1</v>
      </c>
      <c r="J10" s="214">
        <v>20</v>
      </c>
      <c r="K10" s="294">
        <f>H5</f>
        <v>27</v>
      </c>
      <c r="L10" s="218"/>
    </row>
    <row r="11" spans="1:12" ht="12.75" customHeight="1">
      <c r="A11" s="186">
        <v>2</v>
      </c>
      <c r="B11" s="196" t="str">
        <f>VLOOKUP($B13,Startlist!$B:$H,6,FALSE)</f>
        <v>VOROBJOVS RACING</v>
      </c>
      <c r="C11" s="197"/>
      <c r="D11" s="198"/>
      <c r="E11" s="198"/>
      <c r="F11" s="197"/>
      <c r="G11" s="199"/>
      <c r="H11" s="289">
        <f>IF(ISERROR(LARGE(H13:H13,1)),"-",IF(ISERROR(LARGE(H13:H13,2)),LARGE(H13:H13,1),LARGE(H13:H13,1)+LARGE(H13:H13,2)))</f>
        <v>15</v>
      </c>
      <c r="I11" s="213">
        <f>A11</f>
        <v>2</v>
      </c>
      <c r="J11" s="214">
        <v>1</v>
      </c>
      <c r="K11" s="293">
        <f>H11</f>
        <v>15</v>
      </c>
      <c r="L11" s="218"/>
    </row>
    <row r="12" spans="1:12" ht="12.75" customHeight="1">
      <c r="A12" s="192"/>
      <c r="B12" s="201"/>
      <c r="C12" s="202"/>
      <c r="D12" s="183"/>
      <c r="E12" s="183"/>
      <c r="F12" s="202"/>
      <c r="G12" s="185"/>
      <c r="H12" s="288"/>
      <c r="I12" s="213">
        <f>A11</f>
        <v>2</v>
      </c>
      <c r="J12" s="214">
        <v>2</v>
      </c>
      <c r="K12" s="294">
        <f>H11</f>
        <v>15</v>
      </c>
      <c r="L12" s="218"/>
    </row>
    <row r="13" spans="1:12" ht="12.75" customHeight="1">
      <c r="A13" s="192"/>
      <c r="B13" s="201">
        <v>29</v>
      </c>
      <c r="C13" s="202" t="str">
        <f>VLOOKUP($B13,Startlist!$B:$H,2,FALSE)</f>
        <v>MV7</v>
      </c>
      <c r="D13" s="185" t="str">
        <f>VLOOKUP($B13,Startlist!$B:$H,3,FALSE)</f>
        <v>Janis Vorobjovs</v>
      </c>
      <c r="E13" s="185" t="str">
        <f>VLOOKUP($B13,Startlist!$B:$H,4,FALSE)</f>
        <v>Ivo Pukis</v>
      </c>
      <c r="F13" s="202" t="str">
        <f>VLOOKUP($B13,Startlist!$B:$H,5,FALSE)</f>
        <v>LAT</v>
      </c>
      <c r="G13" s="185" t="str">
        <f>VLOOKUP($B13,Startlist!$B:$H,7,FALSE)</f>
        <v>BMW M3</v>
      </c>
      <c r="H13" s="288">
        <v>15</v>
      </c>
      <c r="I13" s="213">
        <f>A11</f>
        <v>2</v>
      </c>
      <c r="J13" s="214">
        <v>3</v>
      </c>
      <c r="K13" s="294">
        <f>H11</f>
        <v>15</v>
      </c>
      <c r="L13" s="218"/>
    </row>
    <row r="14" spans="1:12" ht="12.75" customHeight="1">
      <c r="A14" s="192"/>
      <c r="B14" s="201"/>
      <c r="C14" s="202"/>
      <c r="D14" s="183"/>
      <c r="E14" s="183"/>
      <c r="F14" s="202"/>
      <c r="G14" s="185"/>
      <c r="H14" s="288"/>
      <c r="I14" s="213">
        <f>A11</f>
        <v>2</v>
      </c>
      <c r="J14" s="214">
        <v>20</v>
      </c>
      <c r="K14" s="294">
        <f>H11</f>
        <v>15</v>
      </c>
      <c r="L14" s="218"/>
    </row>
    <row r="15" spans="1:12" ht="12.75" customHeight="1">
      <c r="A15" s="186">
        <v>3</v>
      </c>
      <c r="B15" s="196" t="s">
        <v>678</v>
      </c>
      <c r="C15" s="197"/>
      <c r="D15" s="198"/>
      <c r="E15" s="198"/>
      <c r="F15" s="197"/>
      <c r="G15" s="199"/>
      <c r="H15" s="289">
        <f>IF(ISERROR(LARGE(H17:H18,1)),"-",IF(ISERROR(LARGE(H17:H18,2)),LARGE(H17:H18,1),LARGE(H17:H18,1)+LARGE(H17:H18,2)))</f>
        <v>14</v>
      </c>
      <c r="I15" s="213">
        <f>A15</f>
        <v>3</v>
      </c>
      <c r="J15" s="214">
        <v>1</v>
      </c>
      <c r="K15" s="293">
        <f>H15</f>
        <v>14</v>
      </c>
      <c r="L15" s="218"/>
    </row>
    <row r="16" spans="1:12" ht="12.75" customHeight="1">
      <c r="A16" s="192"/>
      <c r="B16" s="201"/>
      <c r="C16" s="202"/>
      <c r="D16" s="183"/>
      <c r="E16" s="183"/>
      <c r="F16" s="202"/>
      <c r="G16" s="185"/>
      <c r="H16" s="288"/>
      <c r="I16" s="213">
        <f>A15</f>
        <v>3</v>
      </c>
      <c r="J16" s="214">
        <v>2</v>
      </c>
      <c r="K16" s="294">
        <f>H15</f>
        <v>14</v>
      </c>
      <c r="L16" s="218"/>
    </row>
    <row r="17" spans="1:12" ht="12.75" customHeight="1">
      <c r="A17" s="192"/>
      <c r="B17" s="201">
        <v>12</v>
      </c>
      <c r="C17" s="202" t="str">
        <f>VLOOKUP($B17,Startlist!$B:$H,2,FALSE)</f>
        <v>MV4</v>
      </c>
      <c r="D17" s="185" t="str">
        <f>VLOOKUP($B17,Startlist!$B:$H,3,FALSE)</f>
        <v>Emils Blums</v>
      </c>
      <c r="E17" s="185" t="str">
        <f>VLOOKUP($B17,Startlist!$B:$H,4,FALSE)</f>
        <v>Didzis Eglitis</v>
      </c>
      <c r="F17" s="202" t="str">
        <f>VLOOKUP($B17,Startlist!$B:$H,5,FALSE)</f>
        <v>LAT</v>
      </c>
      <c r="G17" s="185" t="str">
        <f>VLOOKUP($B17,Startlist!$B:$H,7,FALSE)</f>
        <v>Mitsubishi Lancer Evo 9</v>
      </c>
      <c r="H17" s="288">
        <v>8</v>
      </c>
      <c r="I17" s="213">
        <f>A15</f>
        <v>3</v>
      </c>
      <c r="J17" s="214">
        <v>3</v>
      </c>
      <c r="K17" s="294">
        <f>H15</f>
        <v>14</v>
      </c>
      <c r="L17" s="218"/>
    </row>
    <row r="18" spans="1:12" ht="12.75" customHeight="1">
      <c r="A18" s="192"/>
      <c r="B18" s="201">
        <v>34</v>
      </c>
      <c r="C18" s="202" t="str">
        <f>VLOOKUP($B18,Startlist!$B:$H,2,FALSE)</f>
        <v>MV4</v>
      </c>
      <c r="D18" s="185" t="str">
        <f>VLOOKUP($B18,Startlist!$B:$H,3,FALSE)</f>
        <v>Edijs Bergmanis</v>
      </c>
      <c r="E18" s="185" t="str">
        <f>VLOOKUP($B18,Startlist!$B:$H,4,FALSE)</f>
        <v>Edgars Grins</v>
      </c>
      <c r="F18" s="202" t="str">
        <f>VLOOKUP($B18,Startlist!$B:$H,5,FALSE)</f>
        <v>LAT</v>
      </c>
      <c r="G18" s="185" t="str">
        <f>VLOOKUP($B18,Startlist!$B:$H,7,FALSE)</f>
        <v>Mitsubishi Lancer Evo 9</v>
      </c>
      <c r="H18" s="288">
        <v>6</v>
      </c>
      <c r="I18" s="213">
        <f>A15</f>
        <v>3</v>
      </c>
      <c r="J18" s="214">
        <v>4</v>
      </c>
      <c r="K18" s="294">
        <f>H15</f>
        <v>14</v>
      </c>
      <c r="L18" s="218"/>
    </row>
    <row r="19" spans="1:12" ht="12.75" customHeight="1">
      <c r="A19" s="192"/>
      <c r="B19" s="201"/>
      <c r="C19" s="202"/>
      <c r="D19" s="183"/>
      <c r="E19" s="183"/>
      <c r="F19" s="202"/>
      <c r="G19" s="185"/>
      <c r="H19" s="288"/>
      <c r="I19" s="213">
        <f>A15</f>
        <v>3</v>
      </c>
      <c r="J19" s="214">
        <v>20</v>
      </c>
      <c r="K19" s="294">
        <f>H15</f>
        <v>14</v>
      </c>
      <c r="L19" s="218"/>
    </row>
    <row r="20" spans="1:12" ht="12.75" customHeight="1">
      <c r="A20" s="186">
        <v>4</v>
      </c>
      <c r="B20" s="196" t="str">
        <f>VLOOKUP($B22,Startlist!$B:$H,6,FALSE)</f>
        <v>SPORTS RACING TECHNOLOGIES</v>
      </c>
      <c r="C20" s="197"/>
      <c r="D20" s="198"/>
      <c r="E20" s="198"/>
      <c r="F20" s="197"/>
      <c r="G20" s="199"/>
      <c r="H20" s="289">
        <v>8</v>
      </c>
      <c r="I20" s="213">
        <f>A20</f>
        <v>4</v>
      </c>
      <c r="J20" s="214">
        <v>1</v>
      </c>
      <c r="K20" s="293">
        <f>H20</f>
        <v>8</v>
      </c>
      <c r="L20" s="218"/>
    </row>
    <row r="21" spans="1:12" ht="12.75" customHeight="1">
      <c r="A21" s="192"/>
      <c r="B21" s="201"/>
      <c r="C21" s="202"/>
      <c r="D21" s="183"/>
      <c r="E21" s="183"/>
      <c r="F21" s="202"/>
      <c r="G21" s="185"/>
      <c r="H21" s="288"/>
      <c r="I21" s="213">
        <f>A20</f>
        <v>4</v>
      </c>
      <c r="J21" s="214">
        <v>2</v>
      </c>
      <c r="K21" s="294">
        <f>H20</f>
        <v>8</v>
      </c>
      <c r="L21" s="218"/>
    </row>
    <row r="22" spans="1:12" ht="12.75" customHeight="1">
      <c r="A22" s="192"/>
      <c r="B22" s="201">
        <v>21</v>
      </c>
      <c r="C22" s="202" t="str">
        <f>VLOOKUP($B22,Startlist!$B:$H,2,FALSE)</f>
        <v>MV2</v>
      </c>
      <c r="D22" s="185" t="str">
        <f>VLOOKUP($B22,Startlist!$B:$H,3,FALSE)</f>
        <v>Adam Westlund</v>
      </c>
      <c r="E22" s="185" t="str">
        <f>VLOOKUP($B22,Startlist!$B:$H,4,FALSE)</f>
        <v>Joakim Sjoberg</v>
      </c>
      <c r="F22" s="202" t="str">
        <f>VLOOKUP($B22,Startlist!$B:$H,5,FALSE)</f>
        <v>LAT / SWE</v>
      </c>
      <c r="G22" s="185" t="str">
        <f>VLOOKUP($B22,Startlist!$B:$H,7,FALSE)</f>
        <v>Peugeot 208 R2</v>
      </c>
      <c r="H22" s="304" t="s">
        <v>2001</v>
      </c>
      <c r="I22" s="213">
        <f>A20</f>
        <v>4</v>
      </c>
      <c r="J22" s="214">
        <v>3</v>
      </c>
      <c r="K22" s="294">
        <f>H20</f>
        <v>8</v>
      </c>
      <c r="L22" s="218"/>
    </row>
    <row r="23" spans="1:12" ht="12.75" customHeight="1">
      <c r="A23" s="192"/>
      <c r="B23" s="201">
        <v>26</v>
      </c>
      <c r="C23" s="202" t="str">
        <f>VLOOKUP($B23,Startlist!$B:$H,2,FALSE)</f>
        <v>MV2</v>
      </c>
      <c r="D23" s="185" t="str">
        <f>VLOOKUP($B23,Startlist!$B:$H,3,FALSE)</f>
        <v>Oliver Solberg</v>
      </c>
      <c r="E23" s="185" t="str">
        <f>VLOOKUP($B23,Startlist!$B:$H,4,FALSE)</f>
        <v>Veronica Engan</v>
      </c>
      <c r="F23" s="202" t="str">
        <f>VLOOKUP($B23,Startlist!$B:$H,5,FALSE)</f>
        <v>LAT / NOR</v>
      </c>
      <c r="G23" s="185" t="str">
        <f>VLOOKUP($B23,Startlist!$B:$H,7,FALSE)</f>
        <v>Peugeot 208 R2</v>
      </c>
      <c r="H23" s="288" t="s">
        <v>2002</v>
      </c>
      <c r="I23" s="213">
        <f>A20</f>
        <v>4</v>
      </c>
      <c r="J23" s="214">
        <v>4</v>
      </c>
      <c r="K23" s="294">
        <f>H20</f>
        <v>8</v>
      </c>
      <c r="L23" s="218"/>
    </row>
    <row r="24" spans="1:12" ht="12.75" customHeight="1">
      <c r="A24" s="192"/>
      <c r="B24" s="201"/>
      <c r="C24" s="202"/>
      <c r="D24" s="183"/>
      <c r="E24" s="183"/>
      <c r="F24" s="202"/>
      <c r="G24" s="185"/>
      <c r="H24" s="288"/>
      <c r="I24" s="213">
        <f>A20</f>
        <v>4</v>
      </c>
      <c r="J24" s="214">
        <v>20</v>
      </c>
      <c r="K24" s="294">
        <f>H20</f>
        <v>8</v>
      </c>
      <c r="L24" s="218"/>
    </row>
    <row r="25" spans="1:12" ht="12.75" customHeight="1">
      <c r="A25" s="186"/>
      <c r="B25" s="196" t="str">
        <f>VLOOKUP($B27,Startlist!$B:$H,6,FALSE)</f>
        <v>NEIKSANS RALLYSPORT</v>
      </c>
      <c r="C25" s="197"/>
      <c r="D25" s="198"/>
      <c r="E25" s="198"/>
      <c r="F25" s="197"/>
      <c r="G25" s="199"/>
      <c r="H25" s="289" t="s">
        <v>677</v>
      </c>
      <c r="I25" s="213">
        <f>A25</f>
        <v>0</v>
      </c>
      <c r="J25" s="214">
        <v>1</v>
      </c>
      <c r="K25" s="293" t="str">
        <f>H25</f>
        <v>-</v>
      </c>
      <c r="L25" s="218"/>
    </row>
    <row r="26" spans="1:12" ht="12.75" customHeight="1">
      <c r="A26" s="192"/>
      <c r="B26" s="201"/>
      <c r="C26" s="202"/>
      <c r="D26" s="183"/>
      <c r="E26" s="183"/>
      <c r="F26" s="202"/>
      <c r="G26" s="185"/>
      <c r="H26" s="288"/>
      <c r="I26" s="213">
        <f>A25</f>
        <v>0</v>
      </c>
      <c r="J26" s="214">
        <v>2</v>
      </c>
      <c r="K26" s="294" t="str">
        <f>H25</f>
        <v>-</v>
      </c>
      <c r="L26" s="218"/>
    </row>
    <row r="27" spans="1:12" ht="12.75" customHeight="1">
      <c r="A27" s="192"/>
      <c r="B27" s="201">
        <v>6</v>
      </c>
      <c r="C27" s="202" t="str">
        <f>VLOOKUP($B27,Startlist!$B:$H,2,FALSE)</f>
        <v>MV3</v>
      </c>
      <c r="D27" s="185" t="str">
        <f>VLOOKUP($B27,Startlist!$B:$H,3,FALSE)</f>
        <v>Janis Berkis</v>
      </c>
      <c r="E27" s="185" t="str">
        <f>VLOOKUP($B27,Startlist!$B:$H,4,FALSE)</f>
        <v>Edgars Ceporjus</v>
      </c>
      <c r="F27" s="202" t="str">
        <f>VLOOKUP($B27,Startlist!$B:$H,5,FALSE)</f>
        <v>LAT</v>
      </c>
      <c r="G27" s="185" t="str">
        <f>VLOOKUP($B27,Startlist!$B:$H,7,FALSE)</f>
        <v>Ford Fiesta</v>
      </c>
      <c r="H27" s="288" t="s">
        <v>677</v>
      </c>
      <c r="I27" s="213">
        <f>A25</f>
        <v>0</v>
      </c>
      <c r="J27" s="214">
        <v>3</v>
      </c>
      <c r="K27" s="294" t="str">
        <f>H25</f>
        <v>-</v>
      </c>
      <c r="L27" s="218"/>
    </row>
    <row r="28" spans="1:12" ht="12.75" customHeight="1">
      <c r="A28" s="192"/>
      <c r="B28" s="201"/>
      <c r="C28" s="202"/>
      <c r="D28" s="183"/>
      <c r="E28" s="183"/>
      <c r="F28" s="202"/>
      <c r="G28" s="185"/>
      <c r="H28" s="288"/>
      <c r="I28" s="213">
        <f>A25</f>
        <v>0</v>
      </c>
      <c r="J28" s="214">
        <v>20</v>
      </c>
      <c r="K28" s="294" t="str">
        <f>H25</f>
        <v>-</v>
      </c>
      <c r="L28" s="218"/>
    </row>
  </sheetData>
  <sheetProtection/>
  <mergeCells count="4">
    <mergeCell ref="A1:G1"/>
    <mergeCell ref="A2:G2"/>
    <mergeCell ref="A3:G3"/>
    <mergeCell ref="I1:J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N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5.28125" style="22" customWidth="1"/>
    <col min="2" max="2" width="6.00390625" style="268" customWidth="1"/>
    <col min="3" max="4" width="9.421875" style="0" customWidth="1"/>
    <col min="5" max="6" width="9.57421875" style="0" customWidth="1"/>
    <col min="7" max="7" width="11.7109375" style="0" customWidth="1"/>
    <col min="8" max="8" width="12.140625" style="0" customWidth="1"/>
    <col min="9" max="9" width="33.8515625" style="0" bestFit="1" customWidth="1"/>
    <col min="10" max="10" width="13.28125" style="0" customWidth="1"/>
    <col min="11" max="11" width="21.140625" style="0" customWidth="1"/>
    <col min="12" max="12" width="24.8515625" style="0" bestFit="1" customWidth="1"/>
    <col min="13" max="13" width="9.140625" style="53" customWidth="1"/>
    <col min="14" max="14" width="9.140625" style="2" customWidth="1"/>
  </cols>
  <sheetData>
    <row r="1" spans="10:13" ht="15.75">
      <c r="J1" s="1" t="str">
        <f>Startlist!$F1</f>
        <v> </v>
      </c>
      <c r="M1" s="57"/>
    </row>
    <row r="2" spans="1:13" ht="15" customHeight="1">
      <c r="A2" s="325" t="str">
        <f>Startlist!$A4</f>
        <v>16th South Estonian Rally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5">
      <c r="A3" s="326" t="str">
        <f>Startlist!$F5</f>
        <v>August 24-25, 2018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5">
      <c r="A4" s="326" t="str">
        <f>Startlist!$F6</f>
        <v>Võrumaa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3:13" ht="15" customHeight="1">
      <c r="C5" s="2"/>
      <c r="D5" s="2"/>
      <c r="E5" s="2"/>
      <c r="F5" s="2"/>
      <c r="G5" s="2"/>
      <c r="H5" s="2"/>
      <c r="M5" s="58"/>
    </row>
    <row r="6" spans="1:14" ht="15.75" customHeight="1">
      <c r="A6" s="107"/>
      <c r="B6" s="280" t="s">
        <v>344</v>
      </c>
      <c r="C6" s="109"/>
      <c r="D6" s="109"/>
      <c r="E6" s="109"/>
      <c r="F6" s="109"/>
      <c r="G6" s="109"/>
      <c r="H6" s="109"/>
      <c r="I6" s="107"/>
      <c r="J6" s="107"/>
      <c r="K6" s="107"/>
      <c r="L6" s="107"/>
      <c r="M6" s="108"/>
      <c r="N6" s="109"/>
    </row>
    <row r="7" spans="1:14" ht="12.75">
      <c r="A7" s="107"/>
      <c r="B7" s="269" t="s">
        <v>356</v>
      </c>
      <c r="C7" s="126" t="s">
        <v>575</v>
      </c>
      <c r="D7" s="126" t="s">
        <v>576</v>
      </c>
      <c r="E7" s="126" t="s">
        <v>577</v>
      </c>
      <c r="F7" s="126" t="s">
        <v>578</v>
      </c>
      <c r="G7" s="126" t="s">
        <v>569</v>
      </c>
      <c r="H7" s="126" t="s">
        <v>566</v>
      </c>
      <c r="I7" s="127" t="s">
        <v>343</v>
      </c>
      <c r="J7" s="126"/>
      <c r="K7" s="128" t="s">
        <v>353</v>
      </c>
      <c r="L7" s="124" t="s">
        <v>352</v>
      </c>
      <c r="M7" s="125" t="s">
        <v>345</v>
      </c>
      <c r="N7" s="109"/>
    </row>
    <row r="8" spans="1:14" ht="15" customHeight="1">
      <c r="A8" s="129">
        <v>1</v>
      </c>
      <c r="B8" s="226">
        <v>4</v>
      </c>
      <c r="C8" s="130" t="str">
        <f>IF(VLOOKUP($B8,'Champ Classes'!$A:$I,2,FALSE)="","",VLOOKUP($B8,'Champ Classes'!$A:$I,2,FALSE))</f>
        <v>EMV 1</v>
      </c>
      <c r="D8" s="130" t="str">
        <f>IF(VLOOKUP($B8,'Champ Classes'!$A:$I,3,FALSE)="","",VLOOKUP($B8,'Champ Classes'!$A:$I,3,FALSE))</f>
        <v>EMV 4</v>
      </c>
      <c r="E8" s="130" t="str">
        <f>IF(VLOOKUP($B8,'Champ Classes'!$A:$I,4,FALSE)="","",VLOOKUP($B8,'Champ Classes'!$A:$I,4,FALSE))</f>
        <v>LRC ABS 18</v>
      </c>
      <c r="F8" s="130" t="str">
        <f>IF(VLOOKUP($B8,'Champ Classes'!$A:$I,5,FALSE)="","",VLOOKUP($B8,'Champ Classes'!$A:$I,5,FALSE))</f>
        <v>LRC1 18</v>
      </c>
      <c r="G8" s="130">
        <f>IF(VLOOKUP($B8,'Champ Classes'!$A:$I,6,FALSE)="","",VLOOKUP($B8,'Champ Classes'!$A:$I,6,FALSE))</f>
      </c>
      <c r="H8" s="130" t="str">
        <f>IF(VLOOKUP($B8,'Champ Classes'!$A:$I,7,FALSE)="","",VLOOKUP($B8,'Champ Classes'!$A:$I,7,FALSE))</f>
        <v>A1M</v>
      </c>
      <c r="I8" s="131" t="str">
        <f>CONCATENATE(VLOOKUP(B8,Startlist!B:H,3,FALSE)," / ",VLOOKUP(B8,Startlist!B:H,4,FALSE))</f>
        <v>Ranno Bundsen / Robert Loshtshenikov</v>
      </c>
      <c r="J8" s="132" t="str">
        <f>VLOOKUP(B8,Startlist!B:F,5,FALSE)</f>
        <v>EST</v>
      </c>
      <c r="K8" s="131" t="str">
        <f>VLOOKUP(B8,Startlist!B:H,7,FALSE)</f>
        <v>Mitsubishi Lancer Evo 8</v>
      </c>
      <c r="L8" s="131" t="str">
        <f>VLOOKUP(B8,Startlist!B:H,6,FALSE)</f>
        <v>A1M MOTORSPORT</v>
      </c>
      <c r="M8" s="133" t="str">
        <f>IF(VLOOKUP(B8,Results!B:P,15,FALSE)="","Retired",VLOOKUP(B8,Results!B:P,15,FALSE))</f>
        <v>58.02,4</v>
      </c>
      <c r="N8" s="303"/>
    </row>
    <row r="9" spans="1:14" ht="15" customHeight="1">
      <c r="A9" s="129">
        <f>A8+1</f>
        <v>2</v>
      </c>
      <c r="B9" s="226">
        <v>7</v>
      </c>
      <c r="C9" s="130" t="str">
        <f>IF(VLOOKUP($B9,'Champ Classes'!$A:$I,2,FALSE)="","",VLOOKUP($B9,'Champ Classes'!$A:$I,2,FALSE))</f>
        <v>EMV 1</v>
      </c>
      <c r="D9" s="130" t="str">
        <f>IF(VLOOKUP($B9,'Champ Classes'!$A:$I,3,FALSE)="","",VLOOKUP($B9,'Champ Classes'!$A:$I,3,FALSE))</f>
        <v>EMV 3</v>
      </c>
      <c r="E9" s="130" t="str">
        <f>IF(VLOOKUP($B9,'Champ Classes'!$A:$I,4,FALSE)="","",VLOOKUP($B9,'Champ Classes'!$A:$I,4,FALSE))</f>
        <v>LRC ABS 18</v>
      </c>
      <c r="F9" s="130" t="str">
        <f>IF(VLOOKUP($B9,'Champ Classes'!$A:$I,5,FALSE)="","",VLOOKUP($B9,'Champ Classes'!$A:$I,5,FALSE))</f>
        <v>LRC2 18</v>
      </c>
      <c r="G9" s="130">
        <f>IF(VLOOKUP($B9,'Champ Classes'!$A:$I,6,FALSE)="","",VLOOKUP($B9,'Champ Classes'!$A:$I,6,FALSE))</f>
      </c>
      <c r="H9" s="130" t="str">
        <f>IF(VLOOKUP($B9,'Champ Classes'!$A:$I,7,FALSE)="","",VLOOKUP($B9,'Champ Classes'!$A:$I,7,FALSE))</f>
        <v>A1M</v>
      </c>
      <c r="I9" s="131" t="str">
        <f>CONCATENATE(VLOOKUP(B9,Startlist!B:H,3,FALSE)," / ",VLOOKUP(B9,Startlist!B:H,4,FALSE))</f>
        <v>Allan Popov / Aleksei Krylov</v>
      </c>
      <c r="J9" s="132" t="str">
        <f>VLOOKUP(B9,Startlist!B:F,5,FALSE)</f>
        <v>EST / RUS</v>
      </c>
      <c r="K9" s="131" t="str">
        <f>VLOOKUP(B9,Startlist!B:H,7,FALSE)</f>
        <v>Mitsubishi Lancer Evo 9</v>
      </c>
      <c r="L9" s="131" t="str">
        <f>VLOOKUP(B9,Startlist!B:H,6,FALSE)</f>
        <v>A1M MOTORSPORT</v>
      </c>
      <c r="M9" s="133" t="str">
        <f>IF(VLOOKUP(B9,Results!B:P,15,FALSE)="","Retired",VLOOKUP(B9,Results!B:P,15,FALSE))</f>
        <v>58.38,5</v>
      </c>
      <c r="N9" s="303"/>
    </row>
    <row r="10" spans="1:14" ht="15" customHeight="1">
      <c r="A10" s="129">
        <f aca="true" t="shared" si="0" ref="A10:A58">A9+1</f>
        <v>3</v>
      </c>
      <c r="B10" s="226">
        <v>10</v>
      </c>
      <c r="C10" s="130" t="str">
        <f>IF(VLOOKUP($B10,'Champ Classes'!$A:$I,2,FALSE)="","",VLOOKUP($B10,'Champ Classes'!$A:$I,2,FALSE))</f>
        <v>EMV 1</v>
      </c>
      <c r="D10" s="130">
        <f>IF(VLOOKUP($B10,'Champ Classes'!$A:$I,3,FALSE)="","",VLOOKUP($B10,'Champ Classes'!$A:$I,3,FALSE))</f>
      </c>
      <c r="E10" s="130" t="str">
        <f>IF(VLOOKUP($B10,'Champ Classes'!$A:$I,4,FALSE)="","",VLOOKUP($B10,'Champ Classes'!$A:$I,4,FALSE))</f>
        <v>LRC ABS 18</v>
      </c>
      <c r="F10" s="130">
        <f>IF(VLOOKUP($B10,'Champ Classes'!$A:$I,5,FALSE)="","",VLOOKUP($B10,'Champ Classes'!$A:$I,5,FALSE))</f>
      </c>
      <c r="G10" s="130">
        <f>IF(VLOOKUP($B10,'Champ Classes'!$A:$I,6,FALSE)="","",VLOOKUP($B10,'Champ Classes'!$A:$I,6,FALSE))</f>
      </c>
      <c r="H10" s="130">
        <f>IF(VLOOKUP($B10,'Champ Classes'!$A:$I,7,FALSE)="","",VLOOKUP($B10,'Champ Classes'!$A:$I,7,FALSE))</f>
      </c>
      <c r="I10" s="131" t="str">
        <f>CONCATENATE(VLOOKUP(B10,Startlist!B:H,3,FALSE)," / ",VLOOKUP(B10,Startlist!B:H,4,FALSE))</f>
        <v>Priit Koik / Uku Heldna</v>
      </c>
      <c r="J10" s="132" t="str">
        <f>VLOOKUP(B10,Startlist!B:F,5,FALSE)</f>
        <v>EST</v>
      </c>
      <c r="K10" s="131" t="str">
        <f>VLOOKUP(B10,Startlist!B:H,7,FALSE)</f>
        <v>Ford Fiesta</v>
      </c>
      <c r="L10" s="131" t="str">
        <f>VLOOKUP(B10,Startlist!B:H,6,FALSE)</f>
        <v>KAUR MOTORSPORT</v>
      </c>
      <c r="M10" s="133" t="str">
        <f>IF(VLOOKUP(B10,Results!B:P,15,FALSE)="","Retired",VLOOKUP(B10,Results!B:P,15,FALSE))</f>
        <v>58.50,7</v>
      </c>
      <c r="N10" s="303"/>
    </row>
    <row r="11" spans="1:14" ht="15" customHeight="1">
      <c r="A11" s="129">
        <f t="shared" si="0"/>
        <v>4</v>
      </c>
      <c r="B11" s="226">
        <v>12</v>
      </c>
      <c r="C11" s="130" t="str">
        <f>IF(VLOOKUP($B11,'Champ Classes'!$A:$I,2,FALSE)="","",VLOOKUP($B11,'Champ Classes'!$A:$I,2,FALSE))</f>
        <v>EMV 1</v>
      </c>
      <c r="D11" s="130" t="str">
        <f>IF(VLOOKUP($B11,'Champ Classes'!$A:$I,3,FALSE)="","",VLOOKUP($B11,'Champ Classes'!$A:$I,3,FALSE))</f>
        <v>EMV 4</v>
      </c>
      <c r="E11" s="130" t="str">
        <f>IF(VLOOKUP($B11,'Champ Classes'!$A:$I,4,FALSE)="","",VLOOKUP($B11,'Champ Classes'!$A:$I,4,FALSE))</f>
        <v>LRC ABS 18</v>
      </c>
      <c r="F11" s="130" t="str">
        <f>IF(VLOOKUP($B11,'Champ Classes'!$A:$I,5,FALSE)="","",VLOOKUP($B11,'Champ Classes'!$A:$I,5,FALSE))</f>
        <v>LRC2 18</v>
      </c>
      <c r="G11" s="130">
        <f>IF(VLOOKUP($B11,'Champ Classes'!$A:$I,6,FALSE)="","",VLOOKUP($B11,'Champ Classes'!$A:$I,6,FALSE))</f>
      </c>
      <c r="H11" s="130" t="str">
        <f>IF(VLOOKUP($B11,'Champ Classes'!$A:$I,7,FALSE)="","",VLOOKUP($B11,'Champ Classes'!$A:$I,7,FALSE))</f>
        <v>VIDES TEHNIKA</v>
      </c>
      <c r="I11" s="131" t="str">
        <f>CONCATENATE(VLOOKUP(B11,Startlist!B:H,3,FALSE)," / ",VLOOKUP(B11,Startlist!B:H,4,FALSE))</f>
        <v>Emils Blums / Didzis Eglitis</v>
      </c>
      <c r="J11" s="132" t="str">
        <f>VLOOKUP(B11,Startlist!B:F,5,FALSE)</f>
        <v>LAT</v>
      </c>
      <c r="K11" s="131" t="str">
        <f>VLOOKUP(B11,Startlist!B:H,7,FALSE)</f>
        <v>Mitsubishi Lancer Evo 9</v>
      </c>
      <c r="L11" s="131" t="str">
        <f>VLOOKUP(B11,Startlist!B:H,6,FALSE)</f>
        <v>RALLYWORKSHOP</v>
      </c>
      <c r="M11" s="133" t="str">
        <f>IF(VLOOKUP(B11,Results!B:P,15,FALSE)="","Retired",VLOOKUP(B11,Results!B:P,15,FALSE))</f>
        <v>59.20,9</v>
      </c>
      <c r="N11" s="303"/>
    </row>
    <row r="12" spans="1:14" ht="15" customHeight="1">
      <c r="A12" s="129">
        <f t="shared" si="0"/>
        <v>5</v>
      </c>
      <c r="B12" s="226">
        <v>29</v>
      </c>
      <c r="C12" s="130" t="str">
        <f>IF(VLOOKUP($B12,'Champ Classes'!$A:$I,2,FALSE)="","",VLOOKUP($B12,'Champ Classes'!$A:$I,2,FALSE))</f>
        <v>EMV 2</v>
      </c>
      <c r="D12" s="130" t="str">
        <f>IF(VLOOKUP($B12,'Champ Classes'!$A:$I,3,FALSE)="","",VLOOKUP($B12,'Champ Classes'!$A:$I,3,FALSE))</f>
        <v>EMV 7</v>
      </c>
      <c r="E12" s="130" t="str">
        <f>IF(VLOOKUP($B12,'Champ Classes'!$A:$I,4,FALSE)="","",VLOOKUP($B12,'Champ Classes'!$A:$I,4,FALSE))</f>
        <v>LRC ABS 18</v>
      </c>
      <c r="F12" s="130" t="str">
        <f>IF(VLOOKUP($B12,'Champ Classes'!$A:$I,5,FALSE)="","",VLOOKUP($B12,'Champ Classes'!$A:$I,5,FALSE))</f>
        <v>LRC5 18</v>
      </c>
      <c r="G12" s="130">
        <f>IF(VLOOKUP($B12,'Champ Classes'!$A:$I,6,FALSE)="","",VLOOKUP($B12,'Champ Classes'!$A:$I,6,FALSE))</f>
      </c>
      <c r="H12" s="130" t="str">
        <f>IF(VLOOKUP($B12,'Champ Classes'!$A:$I,7,FALSE)="","",VLOOKUP($B12,'Champ Classes'!$A:$I,7,FALSE))</f>
        <v>VOROBJOVS</v>
      </c>
      <c r="I12" s="131" t="str">
        <f>CONCATENATE(VLOOKUP(B12,Startlist!B:H,3,FALSE)," / ",VLOOKUP(B12,Startlist!B:H,4,FALSE))</f>
        <v>Janis Vorobjovs / Ivo Pukis</v>
      </c>
      <c r="J12" s="132" t="str">
        <f>VLOOKUP(B12,Startlist!B:F,5,FALSE)</f>
        <v>LAT</v>
      </c>
      <c r="K12" s="131" t="str">
        <f>VLOOKUP(B12,Startlist!B:H,7,FALSE)</f>
        <v>BMW M3</v>
      </c>
      <c r="L12" s="131" t="str">
        <f>VLOOKUP(B12,Startlist!B:H,6,FALSE)</f>
        <v>VOROBJOVS RACING</v>
      </c>
      <c r="M12" s="133" t="str">
        <f>IF(VLOOKUP(B12,Results!B:P,15,FALSE)="","Retired",VLOOKUP(B12,Results!B:P,15,FALSE))</f>
        <v>59.35,7</v>
      </c>
      <c r="N12" s="303"/>
    </row>
    <row r="13" spans="1:14" ht="15" customHeight="1">
      <c r="A13" s="129">
        <f t="shared" si="0"/>
        <v>6</v>
      </c>
      <c r="B13" s="226">
        <v>27</v>
      </c>
      <c r="C13" s="130" t="str">
        <f>IF(VLOOKUP($B13,'Champ Classes'!$A:$I,2,FALSE)="","",VLOOKUP($B13,'Champ Classes'!$A:$I,2,FALSE))</f>
        <v>EMV 2</v>
      </c>
      <c r="D13" s="130" t="str">
        <f>IF(VLOOKUP($B13,'Champ Classes'!$A:$I,3,FALSE)="","",VLOOKUP($B13,'Champ Classes'!$A:$I,3,FALSE))</f>
        <v>EMV 7</v>
      </c>
      <c r="E13" s="130" t="str">
        <f>IF(VLOOKUP($B13,'Champ Classes'!$A:$I,4,FALSE)="","",VLOOKUP($B13,'Champ Classes'!$A:$I,4,FALSE))</f>
        <v>LRC ABS 18</v>
      </c>
      <c r="F13" s="130" t="str">
        <f>IF(VLOOKUP($B13,'Champ Classes'!$A:$I,5,FALSE)="","",VLOOKUP($B13,'Champ Classes'!$A:$I,5,FALSE))</f>
        <v>LRC5 18</v>
      </c>
      <c r="G13" s="130">
        <f>IF(VLOOKUP($B13,'Champ Classes'!$A:$I,6,FALSE)="","",VLOOKUP($B13,'Champ Classes'!$A:$I,6,FALSE))</f>
      </c>
      <c r="H13" s="130">
        <f>IF(VLOOKUP($B13,'Champ Classes'!$A:$I,7,FALSE)="","",VLOOKUP($B13,'Champ Classes'!$A:$I,7,FALSE))</f>
      </c>
      <c r="I13" s="131" t="str">
        <f>CONCATENATE(VLOOKUP(B13,Startlist!B:H,3,FALSE)," / ",VLOOKUP(B13,Startlist!B:H,4,FALSE))</f>
        <v>Marko Ringenberg / Allar Heina</v>
      </c>
      <c r="J13" s="132" t="str">
        <f>VLOOKUP(B13,Startlist!B:F,5,FALSE)</f>
        <v>EST</v>
      </c>
      <c r="K13" s="131" t="str">
        <f>VLOOKUP(B13,Startlist!B:H,7,FALSE)</f>
        <v>BMW M3</v>
      </c>
      <c r="L13" s="131" t="str">
        <f>VLOOKUP(B13,Startlist!B:H,6,FALSE)</f>
        <v>CUEKS RACING</v>
      </c>
      <c r="M13" s="133" t="str">
        <f>IF(VLOOKUP(B13,Results!B:P,15,FALSE)="","Retired",VLOOKUP(B13,Results!B:P,15,FALSE))</f>
        <v> 1:00.08,1</v>
      </c>
      <c r="N13" s="303"/>
    </row>
    <row r="14" spans="1:14" ht="15" customHeight="1">
      <c r="A14" s="129">
        <f t="shared" si="0"/>
        <v>7</v>
      </c>
      <c r="B14" s="226">
        <v>11</v>
      </c>
      <c r="C14" s="130" t="str">
        <f>IF(VLOOKUP($B14,'Champ Classes'!$A:$I,2,FALSE)="","",VLOOKUP($B14,'Champ Classes'!$A:$I,2,FALSE))</f>
        <v>EMV 1</v>
      </c>
      <c r="D14" s="130" t="str">
        <f>IF(VLOOKUP($B14,'Champ Classes'!$A:$I,3,FALSE)="","",VLOOKUP($B14,'Champ Classes'!$A:$I,3,FALSE))</f>
        <v>EMV 3</v>
      </c>
      <c r="E14" s="130">
        <f>IF(VLOOKUP($B14,'Champ Classes'!$A:$I,4,FALSE)="","",VLOOKUP($B14,'Champ Classes'!$A:$I,4,FALSE))</f>
      </c>
      <c r="F14" s="130">
        <f>IF(VLOOKUP($B14,'Champ Classes'!$A:$I,5,FALSE)="","",VLOOKUP($B14,'Champ Classes'!$A:$I,5,FALSE))</f>
      </c>
      <c r="G14" s="130">
        <f>IF(VLOOKUP($B14,'Champ Classes'!$A:$I,6,FALSE)="","",VLOOKUP($B14,'Champ Classes'!$A:$I,6,FALSE))</f>
      </c>
      <c r="H14" s="130">
        <f>IF(VLOOKUP($B14,'Champ Classes'!$A:$I,7,FALSE)="","",VLOOKUP($B14,'Champ Classes'!$A:$I,7,FALSE))</f>
      </c>
      <c r="I14" s="131" t="str">
        <f>CONCATENATE(VLOOKUP(B14,Startlist!B:H,3,FALSE)," / ",VLOOKUP(B14,Startlist!B:H,4,FALSE))</f>
        <v>Hendrik Kers / Mihkel Kapp</v>
      </c>
      <c r="J14" s="132" t="str">
        <f>VLOOKUP(B14,Startlist!B:F,5,FALSE)</f>
        <v>EST</v>
      </c>
      <c r="K14" s="131" t="str">
        <f>VLOOKUP(B14,Startlist!B:H,7,FALSE)</f>
        <v>Mitsubishi Lancer Evo 10</v>
      </c>
      <c r="L14" s="131" t="str">
        <f>VLOOKUP(B14,Startlist!B:H,6,FALSE)</f>
        <v>ALM MOTORSPORT</v>
      </c>
      <c r="M14" s="133" t="str">
        <f>IF(VLOOKUP(B14,Results!B:P,15,FALSE)="","Retired",VLOOKUP(B14,Results!B:P,15,FALSE))</f>
        <v> 1:00.14,6</v>
      </c>
      <c r="N14" s="303"/>
    </row>
    <row r="15" spans="1:14" ht="15" customHeight="1">
      <c r="A15" s="129">
        <f t="shared" si="0"/>
        <v>8</v>
      </c>
      <c r="B15" s="226">
        <v>8</v>
      </c>
      <c r="C15" s="130" t="str">
        <f>IF(VLOOKUP($B15,'Champ Classes'!$A:$I,2,FALSE)="","",VLOOKUP($B15,'Champ Classes'!$A:$I,2,FALSE))</f>
        <v>EMV 1</v>
      </c>
      <c r="D15" s="130" t="str">
        <f>IF(VLOOKUP($B15,'Champ Classes'!$A:$I,3,FALSE)="","",VLOOKUP($B15,'Champ Classes'!$A:$I,3,FALSE))</f>
        <v>EMV 3</v>
      </c>
      <c r="E15" s="130">
        <f>IF(VLOOKUP($B15,'Champ Classes'!$A:$I,4,FALSE)="","",VLOOKUP($B15,'Champ Classes'!$A:$I,4,FALSE))</f>
      </c>
      <c r="F15" s="130">
        <f>IF(VLOOKUP($B15,'Champ Classes'!$A:$I,5,FALSE)="","",VLOOKUP($B15,'Champ Classes'!$A:$I,5,FALSE))</f>
      </c>
      <c r="G15" s="130">
        <f>IF(VLOOKUP($B15,'Champ Classes'!$A:$I,6,FALSE)="","",VLOOKUP($B15,'Champ Classes'!$A:$I,6,FALSE))</f>
      </c>
      <c r="H15" s="130">
        <f>IF(VLOOKUP($B15,'Champ Classes'!$A:$I,7,FALSE)="","",VLOOKUP($B15,'Champ Classes'!$A:$I,7,FALSE))</f>
      </c>
      <c r="I15" s="131" t="str">
        <f>CONCATENATE(VLOOKUP(B15,Startlist!B:H,3,FALSE)," / ",VLOOKUP(B15,Startlist!B:H,4,FALSE))</f>
        <v>Radik Shaymiev / Maxim Tsvetkov</v>
      </c>
      <c r="J15" s="132" t="str">
        <f>VLOOKUP(B15,Startlist!B:F,5,FALSE)</f>
        <v>RUS</v>
      </c>
      <c r="K15" s="131" t="str">
        <f>VLOOKUP(B15,Startlist!B:H,7,FALSE)</f>
        <v>Ford Fiesta R5</v>
      </c>
      <c r="L15" s="131" t="str">
        <f>VLOOKUP(B15,Startlist!B:H,6,FALSE)</f>
        <v>TAIF MOTORSPORT</v>
      </c>
      <c r="M15" s="133" t="str">
        <f>IF(VLOOKUP(B15,Results!B:P,15,FALSE)="","Retired",VLOOKUP(B15,Results!B:P,15,FALSE))</f>
        <v> 1:00.31,8</v>
      </c>
      <c r="N15" s="303"/>
    </row>
    <row r="16" spans="1:14" ht="15" customHeight="1">
      <c r="A16" s="129">
        <f t="shared" si="0"/>
        <v>9</v>
      </c>
      <c r="B16" s="226">
        <v>28</v>
      </c>
      <c r="C16" s="130" t="str">
        <f>IF(VLOOKUP($B16,'Champ Classes'!$A:$I,2,FALSE)="","",VLOOKUP($B16,'Champ Classes'!$A:$I,2,FALSE))</f>
        <v>EMV 2</v>
      </c>
      <c r="D16" s="130" t="str">
        <f>IF(VLOOKUP($B16,'Champ Classes'!$A:$I,3,FALSE)="","",VLOOKUP($B16,'Champ Classes'!$A:$I,3,FALSE))</f>
        <v>EMV 7</v>
      </c>
      <c r="E16" s="130">
        <f>IF(VLOOKUP($B16,'Champ Classes'!$A:$I,4,FALSE)="","",VLOOKUP($B16,'Champ Classes'!$A:$I,4,FALSE))</f>
      </c>
      <c r="F16" s="130">
        <f>IF(VLOOKUP($B16,'Champ Classes'!$A:$I,5,FALSE)="","",VLOOKUP($B16,'Champ Classes'!$A:$I,5,FALSE))</f>
      </c>
      <c r="G16" s="130">
        <f>IF(VLOOKUP($B16,'Champ Classes'!$A:$I,6,FALSE)="","",VLOOKUP($B16,'Champ Classes'!$A:$I,6,FALSE))</f>
      </c>
      <c r="H16" s="130">
        <f>IF(VLOOKUP($B16,'Champ Classes'!$A:$I,7,FALSE)="","",VLOOKUP($B16,'Champ Classes'!$A:$I,7,FALSE))</f>
      </c>
      <c r="I16" s="131" t="str">
        <f>CONCATENATE(VLOOKUP(B16,Startlist!B:H,3,FALSE)," / ",VLOOKUP(B16,Startlist!B:H,4,FALSE))</f>
        <v>Mario Jürimäe / Martin Valter</v>
      </c>
      <c r="J16" s="132" t="str">
        <f>VLOOKUP(B16,Startlist!B:F,5,FALSE)</f>
        <v>EST</v>
      </c>
      <c r="K16" s="131" t="str">
        <f>VLOOKUP(B16,Startlist!B:H,7,FALSE)</f>
        <v>BMW M3</v>
      </c>
      <c r="L16" s="131" t="str">
        <f>VLOOKUP(B16,Startlist!B:H,6,FALSE)</f>
        <v>CUEKS RACING</v>
      </c>
      <c r="M16" s="133" t="str">
        <f>IF(VLOOKUP(B16,Results!B:P,15,FALSE)="","Retired",VLOOKUP(B16,Results!B:P,15,FALSE))</f>
        <v> 1:00.48,1</v>
      </c>
      <c r="N16" s="303"/>
    </row>
    <row r="17" spans="1:14" ht="15" customHeight="1">
      <c r="A17" s="129">
        <f t="shared" si="0"/>
        <v>10</v>
      </c>
      <c r="B17" s="226">
        <v>39</v>
      </c>
      <c r="C17" s="130" t="str">
        <f>IF(VLOOKUP($B17,'Champ Classes'!$A:$I,2,FALSE)="","",VLOOKUP($B17,'Champ Classes'!$A:$I,2,FALSE))</f>
        <v>EMV 2</v>
      </c>
      <c r="D17" s="130" t="str">
        <f>IF(VLOOKUP($B17,'Champ Classes'!$A:$I,3,FALSE)="","",VLOOKUP($B17,'Champ Classes'!$A:$I,3,FALSE))</f>
        <v>EMV 7</v>
      </c>
      <c r="E17" s="130" t="str">
        <f>IF(VLOOKUP($B17,'Champ Classes'!$A:$I,4,FALSE)="","",VLOOKUP($B17,'Champ Classes'!$A:$I,4,FALSE))</f>
        <v>LRC ABS 18</v>
      </c>
      <c r="F17" s="130" t="str">
        <f>IF(VLOOKUP($B17,'Champ Classes'!$A:$I,5,FALSE)="","",VLOOKUP($B17,'Champ Classes'!$A:$I,5,FALSE))</f>
        <v>LRC5 18</v>
      </c>
      <c r="G17" s="130">
        <f>IF(VLOOKUP($B17,'Champ Classes'!$A:$I,6,FALSE)="","",VLOOKUP($B17,'Champ Classes'!$A:$I,6,FALSE))</f>
      </c>
      <c r="H17" s="130">
        <f>IF(VLOOKUP($B17,'Champ Classes'!$A:$I,7,FALSE)="","",VLOOKUP($B17,'Champ Classes'!$A:$I,7,FALSE))</f>
      </c>
      <c r="I17" s="131" t="str">
        <f>CONCATENATE(VLOOKUP(B17,Startlist!B:H,3,FALSE)," / ",VLOOKUP(B17,Startlist!B:H,4,FALSE))</f>
        <v>Madis Vanaselja / Jarmo Liivak</v>
      </c>
      <c r="J17" s="132" t="str">
        <f>VLOOKUP(B17,Startlist!B:F,5,FALSE)</f>
        <v>EST</v>
      </c>
      <c r="K17" s="131" t="str">
        <f>VLOOKUP(B17,Startlist!B:H,7,FALSE)</f>
        <v>BMW M3</v>
      </c>
      <c r="L17" s="131" t="str">
        <f>VLOOKUP(B17,Startlist!B:H,6,FALSE)</f>
        <v>MS RACING</v>
      </c>
      <c r="M17" s="133" t="str">
        <f>IF(VLOOKUP(B17,Results!B:P,15,FALSE)="","Retired",VLOOKUP(B17,Results!B:P,15,FALSE))</f>
        <v> 1:00.53,3</v>
      </c>
      <c r="N17" s="303"/>
    </row>
    <row r="18" spans="1:14" ht="15" customHeight="1">
      <c r="A18" s="129">
        <f t="shared" si="0"/>
        <v>11</v>
      </c>
      <c r="B18" s="226">
        <v>37</v>
      </c>
      <c r="C18" s="130" t="str">
        <f>IF(VLOOKUP($B18,'Champ Classes'!$A:$I,2,FALSE)="","",VLOOKUP($B18,'Champ Classes'!$A:$I,2,FALSE))</f>
        <v>EMV 1</v>
      </c>
      <c r="D18" s="130" t="str">
        <f>IF(VLOOKUP($B18,'Champ Classes'!$A:$I,3,FALSE)="","",VLOOKUP($B18,'Champ Classes'!$A:$I,3,FALSE))</f>
        <v>EMV 3</v>
      </c>
      <c r="E18" s="130" t="str">
        <f>IF(VLOOKUP($B18,'Champ Classes'!$A:$I,4,FALSE)="","",VLOOKUP($B18,'Champ Classes'!$A:$I,4,FALSE))</f>
        <v>LRC ABS 18</v>
      </c>
      <c r="F18" s="130" t="str">
        <f>IF(VLOOKUP($B18,'Champ Classes'!$A:$I,5,FALSE)="","",VLOOKUP($B18,'Champ Classes'!$A:$I,5,FALSE))</f>
        <v>LRC2 18</v>
      </c>
      <c r="G18" s="130">
        <f>IF(VLOOKUP($B18,'Champ Classes'!$A:$I,6,FALSE)="","",VLOOKUP($B18,'Champ Classes'!$A:$I,6,FALSE))</f>
      </c>
      <c r="H18" s="130">
        <f>IF(VLOOKUP($B18,'Champ Classes'!$A:$I,7,FALSE)="","",VLOOKUP($B18,'Champ Classes'!$A:$I,7,FALSE))</f>
      </c>
      <c r="I18" s="131" t="str">
        <f>CONCATENATE(VLOOKUP(B18,Startlist!B:H,3,FALSE)," / ",VLOOKUP(B18,Startlist!B:H,4,FALSE))</f>
        <v>Aleksei Semenov / Aleksei Kurnosov</v>
      </c>
      <c r="J18" s="132" t="str">
        <f>VLOOKUP(B18,Startlist!B:F,5,FALSE)</f>
        <v>RUS</v>
      </c>
      <c r="K18" s="131" t="str">
        <f>VLOOKUP(B18,Startlist!B:H,7,FALSE)</f>
        <v>Mitsubishi Lancer Evo 10</v>
      </c>
      <c r="L18" s="131" t="str">
        <f>VLOOKUP(B18,Startlist!B:H,6,FALSE)</f>
        <v>LEASING FINANCE RALLY TEAM</v>
      </c>
      <c r="M18" s="133" t="str">
        <f>IF(VLOOKUP(B18,Results!B:P,15,FALSE)="","Retired",VLOOKUP(B18,Results!B:P,15,FALSE))</f>
        <v> 1:01.29,0</v>
      </c>
      <c r="N18" s="303"/>
    </row>
    <row r="19" spans="1:14" ht="15" customHeight="1">
      <c r="A19" s="129">
        <f t="shared" si="0"/>
        <v>12</v>
      </c>
      <c r="B19" s="226">
        <v>19</v>
      </c>
      <c r="C19" s="130" t="str">
        <f>IF(VLOOKUP($B19,'Champ Classes'!$A:$I,2,FALSE)="","",VLOOKUP($B19,'Champ Classes'!$A:$I,2,FALSE))</f>
        <v>EMV 2</v>
      </c>
      <c r="D19" s="130" t="str">
        <f>IF(VLOOKUP($B19,'Champ Classes'!$A:$I,3,FALSE)="","",VLOOKUP($B19,'Champ Classes'!$A:$I,3,FALSE))</f>
        <v>EMV 6</v>
      </c>
      <c r="E19" s="130">
        <f>IF(VLOOKUP($B19,'Champ Classes'!$A:$I,4,FALSE)="","",VLOOKUP($B19,'Champ Classes'!$A:$I,4,FALSE))</f>
      </c>
      <c r="F19" s="130">
        <f>IF(VLOOKUP($B19,'Champ Classes'!$A:$I,5,FALSE)="","",VLOOKUP($B19,'Champ Classes'!$A:$I,5,FALSE))</f>
      </c>
      <c r="G19" s="130">
        <f>IF(VLOOKUP($B19,'Champ Classes'!$A:$I,6,FALSE)="","",VLOOKUP($B19,'Champ Classes'!$A:$I,6,FALSE))</f>
      </c>
      <c r="H19" s="130">
        <f>IF(VLOOKUP($B19,'Champ Classes'!$A:$I,7,FALSE)="","",VLOOKUP($B19,'Champ Classes'!$A:$I,7,FALSE))</f>
      </c>
      <c r="I19" s="131" t="str">
        <f>CONCATENATE(VLOOKUP(B19,Startlist!B:H,3,FALSE)," / ",VLOOKUP(B19,Startlist!B:H,4,FALSE))</f>
        <v>Roland Poom / Ken Järveoja</v>
      </c>
      <c r="J19" s="132" t="str">
        <f>VLOOKUP(B19,Startlist!B:F,5,FALSE)</f>
        <v>EST</v>
      </c>
      <c r="K19" s="131" t="str">
        <f>VLOOKUP(B19,Startlist!B:H,7,FALSE)</f>
        <v>Ford Fiesta R2T</v>
      </c>
      <c r="L19" s="131" t="str">
        <f>VLOOKUP(B19,Startlist!B:H,6,FALSE)</f>
        <v>CRC RALLY TEAM</v>
      </c>
      <c r="M19" s="133" t="str">
        <f>IF(VLOOKUP(B19,Results!B:P,15,FALSE)="","Retired",VLOOKUP(B19,Results!B:P,15,FALSE))</f>
        <v> 1:01.30,7</v>
      </c>
      <c r="N19" s="303"/>
    </row>
    <row r="20" spans="1:14" ht="15" customHeight="1">
      <c r="A20" s="129">
        <f t="shared" si="0"/>
        <v>13</v>
      </c>
      <c r="B20" s="226">
        <v>18</v>
      </c>
      <c r="C20" s="130" t="str">
        <f>IF(VLOOKUP($B20,'Champ Classes'!$A:$I,2,FALSE)="","",VLOOKUP($B20,'Champ Classes'!$A:$I,2,FALSE))</f>
        <v>EMV 2</v>
      </c>
      <c r="D20" s="130" t="str">
        <f>IF(VLOOKUP($B20,'Champ Classes'!$A:$I,3,FALSE)="","",VLOOKUP($B20,'Champ Classes'!$A:$I,3,FALSE))</f>
        <v>EMV 6</v>
      </c>
      <c r="E20" s="130" t="str">
        <f>IF(VLOOKUP($B20,'Champ Classes'!$A:$I,4,FALSE)="","",VLOOKUP($B20,'Champ Classes'!$A:$I,4,FALSE))</f>
        <v>LRC ABS 18</v>
      </c>
      <c r="F20" s="130" t="str">
        <f>IF(VLOOKUP($B20,'Champ Classes'!$A:$I,5,FALSE)="","",VLOOKUP($B20,'Champ Classes'!$A:$I,5,FALSE))</f>
        <v>LRC3 18</v>
      </c>
      <c r="G20" s="130" t="str">
        <f>IF(VLOOKUP($B20,'Champ Classes'!$A:$I,6,FALSE)="","",VLOOKUP($B20,'Champ Classes'!$A:$I,6,FALSE))</f>
        <v>LRC Junior 18</v>
      </c>
      <c r="H20" s="130">
        <f>IF(VLOOKUP($B20,'Champ Classes'!$A:$I,7,FALSE)="","",VLOOKUP($B20,'Champ Classes'!$A:$I,7,FALSE))</f>
      </c>
      <c r="I20" s="131" t="str">
        <f>CONCATENATE(VLOOKUP(B20,Startlist!B:H,3,FALSE)," / ",VLOOKUP(B20,Startlist!B:H,4,FALSE))</f>
        <v>Rasmus Uustulnd / Kauri Pannas</v>
      </c>
      <c r="J20" s="132" t="str">
        <f>VLOOKUP(B20,Startlist!B:F,5,FALSE)</f>
        <v>EST</v>
      </c>
      <c r="K20" s="131" t="str">
        <f>VLOOKUP(B20,Startlist!B:H,7,FALSE)</f>
        <v>Peugeot 208 R2</v>
      </c>
      <c r="L20" s="131" t="str">
        <f>VLOOKUP(B20,Startlist!B:H,6,FALSE)</f>
        <v>THULE MOTORSPORT</v>
      </c>
      <c r="M20" s="133" t="str">
        <f>IF(VLOOKUP(B20,Results!B:P,15,FALSE)="","Retired",VLOOKUP(B20,Results!B:P,15,FALSE))</f>
        <v> 1:01.38,4</v>
      </c>
      <c r="N20" s="303"/>
    </row>
    <row r="21" spans="1:14" ht="15" customHeight="1">
      <c r="A21" s="129">
        <f t="shared" si="0"/>
        <v>14</v>
      </c>
      <c r="B21" s="226">
        <v>31</v>
      </c>
      <c r="C21" s="130" t="str">
        <f>IF(VLOOKUP($B21,'Champ Classes'!$A:$I,2,FALSE)="","",VLOOKUP($B21,'Champ Classes'!$A:$I,2,FALSE))</f>
        <v>EMV 1</v>
      </c>
      <c r="D21" s="130" t="str">
        <f>IF(VLOOKUP($B21,'Champ Classes'!$A:$I,3,FALSE)="","",VLOOKUP($B21,'Champ Classes'!$A:$I,3,FALSE))</f>
        <v>EMV 3</v>
      </c>
      <c r="E21" s="130" t="str">
        <f>IF(VLOOKUP($B21,'Champ Classes'!$A:$I,4,FALSE)="","",VLOOKUP($B21,'Champ Classes'!$A:$I,4,FALSE))</f>
        <v>LRC ABS 18</v>
      </c>
      <c r="F21" s="130" t="str">
        <f>IF(VLOOKUP($B21,'Champ Classes'!$A:$I,5,FALSE)="","",VLOOKUP($B21,'Champ Classes'!$A:$I,5,FALSE))</f>
        <v>LRC2 18</v>
      </c>
      <c r="G21" s="130">
        <f>IF(VLOOKUP($B21,'Champ Classes'!$A:$I,6,FALSE)="","",VLOOKUP($B21,'Champ Classes'!$A:$I,6,FALSE))</f>
      </c>
      <c r="H21" s="130">
        <f>IF(VLOOKUP($B21,'Champ Classes'!$A:$I,7,FALSE)="","",VLOOKUP($B21,'Champ Classes'!$A:$I,7,FALSE))</f>
      </c>
      <c r="I21" s="131" t="str">
        <f>CONCATENATE(VLOOKUP(B21,Startlist!B:H,3,FALSE)," / ",VLOOKUP(B21,Startlist!B:H,4,FALSE))</f>
        <v>Alexander Mikhaylov / Normunds Kokins</v>
      </c>
      <c r="J21" s="132" t="str">
        <f>VLOOKUP(B21,Startlist!B:F,5,FALSE)</f>
        <v>RUS / LAT</v>
      </c>
      <c r="K21" s="131" t="str">
        <f>VLOOKUP(B21,Startlist!B:H,7,FALSE)</f>
        <v>Mitsubishi Lancer Evo 10</v>
      </c>
      <c r="L21" s="131" t="str">
        <f>VLOOKUP(B21,Startlist!B:H,6,FALSE)</f>
        <v>PROSPEED</v>
      </c>
      <c r="M21" s="133" t="str">
        <f>IF(VLOOKUP(B21,Results!B:P,15,FALSE)="","Retired",VLOOKUP(B21,Results!B:P,15,FALSE))</f>
        <v> 1:01.44,8</v>
      </c>
      <c r="N21" s="303"/>
    </row>
    <row r="22" spans="1:14" ht="15" customHeight="1">
      <c r="A22" s="129">
        <f t="shared" si="0"/>
        <v>15</v>
      </c>
      <c r="B22" s="226">
        <v>34</v>
      </c>
      <c r="C22" s="130" t="str">
        <f>IF(VLOOKUP($B22,'Champ Classes'!$A:$I,2,FALSE)="","",VLOOKUP($B22,'Champ Classes'!$A:$I,2,FALSE))</f>
        <v>EMV 1</v>
      </c>
      <c r="D22" s="130" t="str">
        <f>IF(VLOOKUP($B22,'Champ Classes'!$A:$I,3,FALSE)="","",VLOOKUP($B22,'Champ Classes'!$A:$I,3,FALSE))</f>
        <v>EMV 4</v>
      </c>
      <c r="E22" s="130" t="str">
        <f>IF(VLOOKUP($B22,'Champ Classes'!$A:$I,4,FALSE)="","",VLOOKUP($B22,'Champ Classes'!$A:$I,4,FALSE))</f>
        <v>LRC ABS 18</v>
      </c>
      <c r="F22" s="130" t="str">
        <f>IF(VLOOKUP($B22,'Champ Classes'!$A:$I,5,FALSE)="","",VLOOKUP($B22,'Champ Classes'!$A:$I,5,FALSE))</f>
        <v>LRC1 18</v>
      </c>
      <c r="G22" s="130">
        <f>IF(VLOOKUP($B22,'Champ Classes'!$A:$I,6,FALSE)="","",VLOOKUP($B22,'Champ Classes'!$A:$I,6,FALSE))</f>
      </c>
      <c r="H22" s="130" t="str">
        <f>IF(VLOOKUP($B22,'Champ Classes'!$A:$I,7,FALSE)="","",VLOOKUP($B22,'Champ Classes'!$A:$I,7,FALSE))</f>
        <v>VIDES TEHNIKA</v>
      </c>
      <c r="I22" s="131" t="str">
        <f>CONCATENATE(VLOOKUP(B22,Startlist!B:H,3,FALSE)," / ",VLOOKUP(B22,Startlist!B:H,4,FALSE))</f>
        <v>Edijs Bergmanis / Edgars Grins</v>
      </c>
      <c r="J22" s="132" t="str">
        <f>VLOOKUP(B22,Startlist!B:F,5,FALSE)</f>
        <v>LAT</v>
      </c>
      <c r="K22" s="131" t="str">
        <f>VLOOKUP(B22,Startlist!B:H,7,FALSE)</f>
        <v>Mitsubishi Lancer Evo 9</v>
      </c>
      <c r="L22" s="131" t="str">
        <f>VLOOKUP(B22,Startlist!B:H,6,FALSE)</f>
        <v>RALLYWORKSHOP</v>
      </c>
      <c r="M22" s="133" t="str">
        <f>IF(VLOOKUP(B22,Results!B:P,15,FALSE)="","Retired",VLOOKUP(B22,Results!B:P,15,FALSE))</f>
        <v> 1:01.48,1</v>
      </c>
      <c r="N22" s="303"/>
    </row>
    <row r="23" spans="1:14" ht="15" customHeight="1">
      <c r="A23" s="129">
        <f t="shared" si="0"/>
        <v>16</v>
      </c>
      <c r="B23" s="226">
        <v>17</v>
      </c>
      <c r="C23" s="130" t="str">
        <f>IF(VLOOKUP($B23,'Champ Classes'!$A:$I,2,FALSE)="","",VLOOKUP($B23,'Champ Classes'!$A:$I,2,FALSE))</f>
        <v>EMV 2</v>
      </c>
      <c r="D23" s="130" t="str">
        <f>IF(VLOOKUP($B23,'Champ Classes'!$A:$I,3,FALSE)="","",VLOOKUP($B23,'Champ Classes'!$A:$I,3,FALSE))</f>
        <v>EMV 6</v>
      </c>
      <c r="E23" s="130">
        <f>IF(VLOOKUP($B23,'Champ Classes'!$A:$I,4,FALSE)="","",VLOOKUP($B23,'Champ Classes'!$A:$I,4,FALSE))</f>
      </c>
      <c r="F23" s="130">
        <f>IF(VLOOKUP($B23,'Champ Classes'!$A:$I,5,FALSE)="","",VLOOKUP($B23,'Champ Classes'!$A:$I,5,FALSE))</f>
      </c>
      <c r="G23" s="130">
        <f>IF(VLOOKUP($B23,'Champ Classes'!$A:$I,6,FALSE)="","",VLOOKUP($B23,'Champ Classes'!$A:$I,6,FALSE))</f>
      </c>
      <c r="H23" s="130">
        <f>IF(VLOOKUP($B23,'Champ Classes'!$A:$I,7,FALSE)="","",VLOOKUP($B23,'Champ Classes'!$A:$I,7,FALSE))</f>
      </c>
      <c r="I23" s="131" t="str">
        <f>CONCATENATE(VLOOKUP(B23,Startlist!B:H,3,FALSE)," / ",VLOOKUP(B23,Startlist!B:H,4,FALSE))</f>
        <v>Oliver Ojaperv / Jarno Talve</v>
      </c>
      <c r="J23" s="132" t="str">
        <f>VLOOKUP(B23,Startlist!B:F,5,FALSE)</f>
        <v>EST</v>
      </c>
      <c r="K23" s="131" t="str">
        <f>VLOOKUP(B23,Startlist!B:H,7,FALSE)</f>
        <v>Ford Fiesta R2T</v>
      </c>
      <c r="L23" s="131" t="str">
        <f>VLOOKUP(B23,Startlist!B:H,6,FALSE)</f>
        <v>OT RACING</v>
      </c>
      <c r="M23" s="133" t="str">
        <f>IF(VLOOKUP(B23,Results!B:P,15,FALSE)="","Retired",VLOOKUP(B23,Results!B:P,15,FALSE))</f>
        <v> 1:02.11,2</v>
      </c>
      <c r="N23" s="303"/>
    </row>
    <row r="24" spans="1:14" ht="15" customHeight="1">
      <c r="A24" s="129">
        <f t="shared" si="0"/>
        <v>17</v>
      </c>
      <c r="B24" s="226">
        <v>32</v>
      </c>
      <c r="C24" s="130" t="str">
        <f>IF(VLOOKUP($B24,'Champ Classes'!$A:$I,2,FALSE)="","",VLOOKUP($B24,'Champ Classes'!$A:$I,2,FALSE))</f>
        <v>EMV 2</v>
      </c>
      <c r="D24" s="130" t="str">
        <f>IF(VLOOKUP($B24,'Champ Classes'!$A:$I,3,FALSE)="","",VLOOKUP($B24,'Champ Classes'!$A:$I,3,FALSE))</f>
        <v>EMV 5</v>
      </c>
      <c r="E24" s="130" t="str">
        <f>IF(VLOOKUP($B24,'Champ Classes'!$A:$I,4,FALSE)="","",VLOOKUP($B24,'Champ Classes'!$A:$I,4,FALSE))</f>
        <v>LRC ABS 18</v>
      </c>
      <c r="F24" s="130" t="str">
        <f>IF(VLOOKUP($B24,'Champ Classes'!$A:$I,5,FALSE)="","",VLOOKUP($B24,'Champ Classes'!$A:$I,5,FALSE))</f>
        <v>LRC6 18</v>
      </c>
      <c r="G24" s="130">
        <f>IF(VLOOKUP($B24,'Champ Classes'!$A:$I,6,FALSE)="","",VLOOKUP($B24,'Champ Classes'!$A:$I,6,FALSE))</f>
      </c>
      <c r="H24" s="130">
        <f>IF(VLOOKUP($B24,'Champ Classes'!$A:$I,7,FALSE)="","",VLOOKUP($B24,'Champ Classes'!$A:$I,7,FALSE))</f>
      </c>
      <c r="I24" s="131" t="str">
        <f>CONCATENATE(VLOOKUP(B24,Startlist!B:H,3,FALSE)," / ",VLOOKUP(B24,Startlist!B:H,4,FALSE))</f>
        <v>Karel Tölp / Martin Vihmann</v>
      </c>
      <c r="J24" s="132" t="str">
        <f>VLOOKUP(B24,Startlist!B:F,5,FALSE)</f>
        <v>EST</v>
      </c>
      <c r="K24" s="131" t="str">
        <f>VLOOKUP(B24,Startlist!B:H,7,FALSE)</f>
        <v>Honda Civic Type-R</v>
      </c>
      <c r="L24" s="131" t="str">
        <f>VLOOKUP(B24,Startlist!B:H,6,FALSE)</f>
        <v>KAUR MOTORSPORT</v>
      </c>
      <c r="M24" s="133" t="str">
        <f>IF(VLOOKUP(B24,Results!B:P,15,FALSE)="","Retired",VLOOKUP(B24,Results!B:P,15,FALSE))</f>
        <v> 1:02.21,3</v>
      </c>
      <c r="N24" s="303"/>
    </row>
    <row r="25" spans="1:14" ht="15" customHeight="1">
      <c r="A25" s="129">
        <f t="shared" si="0"/>
        <v>18</v>
      </c>
      <c r="B25" s="226">
        <v>41</v>
      </c>
      <c r="C25" s="130" t="str">
        <f>IF(VLOOKUP($B25,'Champ Classes'!$A:$I,2,FALSE)="","",VLOOKUP($B25,'Champ Classes'!$A:$I,2,FALSE))</f>
        <v>EMV 2</v>
      </c>
      <c r="D25" s="130" t="str">
        <f>IF(VLOOKUP($B25,'Champ Classes'!$A:$I,3,FALSE)="","",VLOOKUP($B25,'Champ Classes'!$A:$I,3,FALSE))</f>
        <v>EMV 7</v>
      </c>
      <c r="E25" s="130">
        <f>IF(VLOOKUP($B25,'Champ Classes'!$A:$I,4,FALSE)="","",VLOOKUP($B25,'Champ Classes'!$A:$I,4,FALSE))</f>
      </c>
      <c r="F25" s="130">
        <f>IF(VLOOKUP($B25,'Champ Classes'!$A:$I,5,FALSE)="","",VLOOKUP($B25,'Champ Classes'!$A:$I,5,FALSE))</f>
      </c>
      <c r="G25" s="130">
        <f>IF(VLOOKUP($B25,'Champ Classes'!$A:$I,6,FALSE)="","",VLOOKUP($B25,'Champ Classes'!$A:$I,6,FALSE))</f>
      </c>
      <c r="H25" s="130">
        <f>IF(VLOOKUP($B25,'Champ Classes'!$A:$I,7,FALSE)="","",VLOOKUP($B25,'Champ Classes'!$A:$I,7,FALSE))</f>
      </c>
      <c r="I25" s="131" t="str">
        <f>CONCATENATE(VLOOKUP(B25,Startlist!B:H,3,FALSE)," / ",VLOOKUP(B25,Startlist!B:H,4,FALSE))</f>
        <v>Raiko Aru / Veiko Kullamäe</v>
      </c>
      <c r="J25" s="132" t="str">
        <f>VLOOKUP(B25,Startlist!B:F,5,FALSE)</f>
        <v>EST</v>
      </c>
      <c r="K25" s="131" t="str">
        <f>VLOOKUP(B25,Startlist!B:H,7,FALSE)</f>
        <v>BMW M3</v>
      </c>
      <c r="L25" s="131" t="str">
        <f>VLOOKUP(B25,Startlist!B:H,6,FALSE)</f>
        <v>KAUR MOTORSPORT</v>
      </c>
      <c r="M25" s="133" t="str">
        <f>IF(VLOOKUP(B25,Results!B:P,15,FALSE)="","Retired",VLOOKUP(B25,Results!B:P,15,FALSE))</f>
        <v> 1:02.49,4</v>
      </c>
      <c r="N25" s="303"/>
    </row>
    <row r="26" spans="1:14" ht="15" customHeight="1">
      <c r="A26" s="129">
        <f t="shared" si="0"/>
        <v>19</v>
      </c>
      <c r="B26" s="226">
        <v>33</v>
      </c>
      <c r="C26" s="130" t="str">
        <f>IF(VLOOKUP($B26,'Champ Classes'!$A:$I,2,FALSE)="","",VLOOKUP($B26,'Champ Classes'!$A:$I,2,FALSE))</f>
        <v>EMV 2</v>
      </c>
      <c r="D26" s="130" t="str">
        <f>IF(VLOOKUP($B26,'Champ Classes'!$A:$I,3,FALSE)="","",VLOOKUP($B26,'Champ Classes'!$A:$I,3,FALSE))</f>
        <v>EMV 5</v>
      </c>
      <c r="E26" s="130" t="str">
        <f>IF(VLOOKUP($B26,'Champ Classes'!$A:$I,4,FALSE)="","",VLOOKUP($B26,'Champ Classes'!$A:$I,4,FALSE))</f>
        <v>LRC ABS 18</v>
      </c>
      <c r="F26" s="130" t="str">
        <f>IF(VLOOKUP($B26,'Champ Classes'!$A:$I,5,FALSE)="","",VLOOKUP($B26,'Champ Classes'!$A:$I,5,FALSE))</f>
        <v>LRC6 18</v>
      </c>
      <c r="G26" s="130">
        <f>IF(VLOOKUP($B26,'Champ Classes'!$A:$I,6,FALSE)="","",VLOOKUP($B26,'Champ Classes'!$A:$I,6,FALSE))</f>
      </c>
      <c r="H26" s="130" t="str">
        <f>IF(VLOOKUP($B26,'Champ Classes'!$A:$I,7,FALSE)="","",VLOOKUP($B26,'Champ Classes'!$A:$I,7,FALSE))</f>
        <v>A1M</v>
      </c>
      <c r="I26" s="131" t="str">
        <f>CONCATENATE(VLOOKUP(B26,Startlist!B:H,3,FALSE)," / ",VLOOKUP(B26,Startlist!B:H,4,FALSE))</f>
        <v>Kristo Subi / Raido Subi</v>
      </c>
      <c r="J26" s="132" t="str">
        <f>VLOOKUP(B26,Startlist!B:F,5,FALSE)</f>
        <v>EST</v>
      </c>
      <c r="K26" s="131" t="str">
        <f>VLOOKUP(B26,Startlist!B:H,7,FALSE)</f>
        <v>Honda Civic Type-R</v>
      </c>
      <c r="L26" s="131" t="str">
        <f>VLOOKUP(B26,Startlist!B:H,6,FALSE)</f>
        <v>A1M MOTORSPORT</v>
      </c>
      <c r="M26" s="133" t="str">
        <f>IF(VLOOKUP(B26,Results!B:P,15,FALSE)="","Retired",VLOOKUP(B26,Results!B:P,15,FALSE))</f>
        <v> 1:02.55,3</v>
      </c>
      <c r="N26" s="303"/>
    </row>
    <row r="27" spans="1:14" ht="15" customHeight="1">
      <c r="A27" s="129">
        <f t="shared" si="0"/>
        <v>20</v>
      </c>
      <c r="B27" s="226">
        <v>35</v>
      </c>
      <c r="C27" s="130" t="str">
        <f>IF(VLOOKUP($B27,'Champ Classes'!$A:$I,2,FALSE)="","",VLOOKUP($B27,'Champ Classes'!$A:$I,2,FALSE))</f>
        <v>EMV 1</v>
      </c>
      <c r="D27" s="130">
        <f>IF(VLOOKUP($B27,'Champ Classes'!$A:$I,3,FALSE)="","",VLOOKUP($B27,'Champ Classes'!$A:$I,3,FALSE))</f>
      </c>
      <c r="E27" s="130" t="str">
        <f>IF(VLOOKUP($B27,'Champ Classes'!$A:$I,4,FALSE)="","",VLOOKUP($B27,'Champ Classes'!$A:$I,4,FALSE))</f>
        <v>LRC ABS 18</v>
      </c>
      <c r="F27" s="130" t="str">
        <f>IF(VLOOKUP($B27,'Champ Classes'!$A:$I,5,FALSE)="","",VLOOKUP($B27,'Champ Classes'!$A:$I,5,FALSE))</f>
        <v>LRC2 18</v>
      </c>
      <c r="G27" s="130">
        <f>IF(VLOOKUP($B27,'Champ Classes'!$A:$I,6,FALSE)="","",VLOOKUP($B27,'Champ Classes'!$A:$I,6,FALSE))</f>
      </c>
      <c r="H27" s="130">
        <f>IF(VLOOKUP($B27,'Champ Classes'!$A:$I,7,FALSE)="","",VLOOKUP($B27,'Champ Classes'!$A:$I,7,FALSE))</f>
      </c>
      <c r="I27" s="131" t="str">
        <f>CONCATENATE(VLOOKUP(B27,Startlist!B:H,3,FALSE)," / ",VLOOKUP(B27,Startlist!B:H,4,FALSE))</f>
        <v>Edgars Balodis / Lasma Tole</v>
      </c>
      <c r="J27" s="132" t="str">
        <f>VLOOKUP(B27,Startlist!B:F,5,FALSE)</f>
        <v>LAT</v>
      </c>
      <c r="K27" s="131" t="str">
        <f>VLOOKUP(B27,Startlist!B:H,7,FALSE)</f>
        <v>Mitsubishi Lancer Evo 8</v>
      </c>
      <c r="L27" s="131" t="str">
        <f>VLOOKUP(B27,Startlist!B:H,6,FALSE)</f>
        <v>VAMSK</v>
      </c>
      <c r="M27" s="133" t="str">
        <f>IF(VLOOKUP(B27,Results!B:P,15,FALSE)="","Retired",VLOOKUP(B27,Results!B:P,15,FALSE))</f>
        <v> 1:03.53,3</v>
      </c>
      <c r="N27" s="303"/>
    </row>
    <row r="28" spans="1:14" ht="15" customHeight="1">
      <c r="A28" s="129">
        <f t="shared" si="0"/>
        <v>21</v>
      </c>
      <c r="B28" s="226">
        <v>43</v>
      </c>
      <c r="C28" s="130" t="str">
        <f>IF(VLOOKUP($B28,'Champ Classes'!$A:$I,2,FALSE)="","",VLOOKUP($B28,'Champ Classes'!$A:$I,2,FALSE))</f>
        <v>EMV 2</v>
      </c>
      <c r="D28" s="130" t="str">
        <f>IF(VLOOKUP($B28,'Champ Classes'!$A:$I,3,FALSE)="","",VLOOKUP($B28,'Champ Classes'!$A:$I,3,FALSE))</f>
        <v>EMV 8</v>
      </c>
      <c r="E28" s="130">
        <f>IF(VLOOKUP($B28,'Champ Classes'!$A:$I,4,FALSE)="","",VLOOKUP($B28,'Champ Classes'!$A:$I,4,FALSE))</f>
      </c>
      <c r="F28" s="130">
        <f>IF(VLOOKUP($B28,'Champ Classes'!$A:$I,5,FALSE)="","",VLOOKUP($B28,'Champ Classes'!$A:$I,5,FALSE))</f>
      </c>
      <c r="G28" s="130">
        <f>IF(VLOOKUP($B28,'Champ Classes'!$A:$I,6,FALSE)="","",VLOOKUP($B28,'Champ Classes'!$A:$I,6,FALSE))</f>
      </c>
      <c r="H28" s="130">
        <f>IF(VLOOKUP($B28,'Champ Classes'!$A:$I,7,FALSE)="","",VLOOKUP($B28,'Champ Classes'!$A:$I,7,FALSE))</f>
      </c>
      <c r="I28" s="131" t="str">
        <f>CONCATENATE(VLOOKUP(B28,Startlist!B:H,3,FALSE)," / ",VLOOKUP(B28,Startlist!B:H,4,FALSE))</f>
        <v>Robert Virves / Sander Pruul</v>
      </c>
      <c r="J28" s="132" t="str">
        <f>VLOOKUP(B28,Startlist!B:F,5,FALSE)</f>
        <v>EST</v>
      </c>
      <c r="K28" s="131" t="str">
        <f>VLOOKUP(B28,Startlist!B:H,7,FALSE)</f>
        <v>Opel Astra</v>
      </c>
      <c r="L28" s="131" t="str">
        <f>VLOOKUP(B28,Startlist!B:H,6,FALSE)</f>
        <v>PIHTLA RT</v>
      </c>
      <c r="M28" s="133" t="str">
        <f>IF(VLOOKUP(B28,Results!B:P,15,FALSE)="","Retired",VLOOKUP(B28,Results!B:P,15,FALSE))</f>
        <v> 1:04.06,1</v>
      </c>
      <c r="N28" s="303"/>
    </row>
    <row r="29" spans="1:14" ht="15" customHeight="1">
      <c r="A29" s="129">
        <f t="shared" si="0"/>
        <v>22</v>
      </c>
      <c r="B29" s="226">
        <v>24</v>
      </c>
      <c r="C29" s="130" t="str">
        <f>IF(VLOOKUP($B29,'Champ Classes'!$A:$I,2,FALSE)="","",VLOOKUP($B29,'Champ Classes'!$A:$I,2,FALSE))</f>
        <v>EMV 2</v>
      </c>
      <c r="D29" s="130">
        <f>IF(VLOOKUP($B29,'Champ Classes'!$A:$I,3,FALSE)="","",VLOOKUP($B29,'Champ Classes'!$A:$I,3,FALSE))</f>
      </c>
      <c r="E29" s="130">
        <f>IF(VLOOKUP($B29,'Champ Classes'!$A:$I,4,FALSE)="","",VLOOKUP($B29,'Champ Classes'!$A:$I,4,FALSE))</f>
      </c>
      <c r="F29" s="130">
        <f>IF(VLOOKUP($B29,'Champ Classes'!$A:$I,5,FALSE)="","",VLOOKUP($B29,'Champ Classes'!$A:$I,5,FALSE))</f>
      </c>
      <c r="G29" s="130">
        <f>IF(VLOOKUP($B29,'Champ Classes'!$A:$I,6,FALSE)="","",VLOOKUP($B29,'Champ Classes'!$A:$I,6,FALSE))</f>
      </c>
      <c r="H29" s="130">
        <f>IF(VLOOKUP($B29,'Champ Classes'!$A:$I,7,FALSE)="","",VLOOKUP($B29,'Champ Classes'!$A:$I,7,FALSE))</f>
      </c>
      <c r="I29" s="131" t="str">
        <f>CONCATENATE(VLOOKUP(B29,Startlist!B:H,3,FALSE)," / ",VLOOKUP(B29,Startlist!B:H,4,FALSE))</f>
        <v>Dmitriy Myachin / Yuri Kulikov</v>
      </c>
      <c r="J29" s="132" t="str">
        <f>VLOOKUP(B29,Startlist!B:F,5,FALSE)</f>
        <v>RUS</v>
      </c>
      <c r="K29" s="131" t="str">
        <f>VLOOKUP(B29,Startlist!B:H,7,FALSE)</f>
        <v>Peugeot 208 R2</v>
      </c>
      <c r="L29" s="131" t="str">
        <f>VLOOKUP(B29,Startlist!B:H,6,FALSE)</f>
        <v>TBRACING</v>
      </c>
      <c r="M29" s="133" t="str">
        <f>IF(VLOOKUP(B29,Results!B:P,15,FALSE)="","Retired",VLOOKUP(B29,Results!B:P,15,FALSE))</f>
        <v> 1:04.15,1</v>
      </c>
      <c r="N29" s="303"/>
    </row>
    <row r="30" spans="1:14" ht="15" customHeight="1">
      <c r="A30" s="129">
        <f t="shared" si="0"/>
        <v>23</v>
      </c>
      <c r="B30" s="226">
        <v>21</v>
      </c>
      <c r="C30" s="130" t="str">
        <f>IF(VLOOKUP($B30,'Champ Classes'!$A:$I,2,FALSE)="","",VLOOKUP($B30,'Champ Classes'!$A:$I,2,FALSE))</f>
        <v>EMV 2</v>
      </c>
      <c r="D30" s="130">
        <f>IF(VLOOKUP($B30,'Champ Classes'!$A:$I,3,FALSE)="","",VLOOKUP($B30,'Champ Classes'!$A:$I,3,FALSE))</f>
      </c>
      <c r="E30" s="130" t="str">
        <f>IF(VLOOKUP($B30,'Champ Classes'!$A:$I,4,FALSE)="","",VLOOKUP($B30,'Champ Classes'!$A:$I,4,FALSE))</f>
        <v>LRC ABS 18</v>
      </c>
      <c r="F30" s="130" t="str">
        <f>IF(VLOOKUP($B30,'Champ Classes'!$A:$I,5,FALSE)="","",VLOOKUP($B30,'Champ Classes'!$A:$I,5,FALSE))</f>
        <v>LRC3 18</v>
      </c>
      <c r="G30" s="130" t="str">
        <f>IF(VLOOKUP($B30,'Champ Classes'!$A:$I,6,FALSE)="","",VLOOKUP($B30,'Champ Classes'!$A:$I,6,FALSE))</f>
        <v>LRC Junior 18</v>
      </c>
      <c r="H30" s="130" t="str">
        <f>IF(VLOOKUP($B30,'Champ Classes'!$A:$I,7,FALSE)="","",VLOOKUP($B30,'Champ Classes'!$A:$I,7,FALSE))</f>
        <v>SRT</v>
      </c>
      <c r="I30" s="131" t="str">
        <f>CONCATENATE(VLOOKUP(B30,Startlist!B:H,3,FALSE)," / ",VLOOKUP(B30,Startlist!B:H,4,FALSE))</f>
        <v>Adam Westlund / Joakim Sjoberg</v>
      </c>
      <c r="J30" s="132" t="str">
        <f>VLOOKUP(B30,Startlist!B:F,5,FALSE)</f>
        <v>LAT / SWE</v>
      </c>
      <c r="K30" s="131" t="str">
        <f>VLOOKUP(B30,Startlist!B:H,7,FALSE)</f>
        <v>Peugeot 208 R2</v>
      </c>
      <c r="L30" s="131" t="str">
        <f>VLOOKUP(B30,Startlist!B:H,6,FALSE)</f>
        <v>SPORTS RACING TECHNOLOGIES</v>
      </c>
      <c r="M30" s="133" t="str">
        <f>IF(VLOOKUP(B30,Results!B:P,15,FALSE)="","Retired",VLOOKUP(B30,Results!B:P,15,FALSE))</f>
        <v> 1:04.16,7</v>
      </c>
      <c r="N30" s="303"/>
    </row>
    <row r="31" spans="1:14" ht="15" customHeight="1">
      <c r="A31" s="129">
        <f t="shared" si="0"/>
        <v>24</v>
      </c>
      <c r="B31" s="226">
        <v>42</v>
      </c>
      <c r="C31" s="130" t="str">
        <f>IF(VLOOKUP($B31,'Champ Classes'!$A:$I,2,FALSE)="","",VLOOKUP($B31,'Champ Classes'!$A:$I,2,FALSE))</f>
        <v>EMV 1</v>
      </c>
      <c r="D31" s="130" t="str">
        <f>IF(VLOOKUP($B31,'Champ Classes'!$A:$I,3,FALSE)="","",VLOOKUP($B31,'Champ Classes'!$A:$I,3,FALSE))</f>
        <v>EMV 4</v>
      </c>
      <c r="E31" s="130">
        <f>IF(VLOOKUP($B31,'Champ Classes'!$A:$I,4,FALSE)="","",VLOOKUP($B31,'Champ Classes'!$A:$I,4,FALSE))</f>
      </c>
      <c r="F31" s="130">
        <f>IF(VLOOKUP($B31,'Champ Classes'!$A:$I,5,FALSE)="","",VLOOKUP($B31,'Champ Classes'!$A:$I,5,FALSE))</f>
      </c>
      <c r="G31" s="130">
        <f>IF(VLOOKUP($B31,'Champ Classes'!$A:$I,6,FALSE)="","",VLOOKUP($B31,'Champ Classes'!$A:$I,6,FALSE))</f>
      </c>
      <c r="H31" s="130">
        <f>IF(VLOOKUP($B31,'Champ Classes'!$A:$I,7,FALSE)="","",VLOOKUP($B31,'Champ Classes'!$A:$I,7,FALSE))</f>
      </c>
      <c r="I31" s="131" t="str">
        <f>CONCATENATE(VLOOKUP(B31,Startlist!B:H,3,FALSE)," / ",VLOOKUP(B31,Startlist!B:H,4,FALSE))</f>
        <v>Henri Franke / Arvo Liimann</v>
      </c>
      <c r="J31" s="132" t="str">
        <f>VLOOKUP(B31,Startlist!B:F,5,FALSE)</f>
        <v>EST</v>
      </c>
      <c r="K31" s="131" t="str">
        <f>VLOOKUP(B31,Startlist!B:H,7,FALSE)</f>
        <v>Subaru Impreza</v>
      </c>
      <c r="L31" s="131" t="str">
        <f>VLOOKUP(B31,Startlist!B:H,6,FALSE)</f>
        <v>CUEKS RACING</v>
      </c>
      <c r="M31" s="133" t="str">
        <f>IF(VLOOKUP(B31,Results!B:P,15,FALSE)="","Retired",VLOOKUP(B31,Results!B:P,15,FALSE))</f>
        <v> 1:04.45,6</v>
      </c>
      <c r="N31" s="303"/>
    </row>
    <row r="32" spans="1:14" ht="15" customHeight="1">
      <c r="A32" s="129">
        <f t="shared" si="0"/>
        <v>25</v>
      </c>
      <c r="B32" s="226">
        <v>15</v>
      </c>
      <c r="C32" s="130" t="str">
        <f>IF(VLOOKUP($B32,'Champ Classes'!$A:$I,2,FALSE)="","",VLOOKUP($B32,'Champ Classes'!$A:$I,2,FALSE))</f>
        <v>EMV 2</v>
      </c>
      <c r="D32" s="130" t="str">
        <f>IF(VLOOKUP($B32,'Champ Classes'!$A:$I,3,FALSE)="","",VLOOKUP($B32,'Champ Classes'!$A:$I,3,FALSE))</f>
        <v>EMV 6</v>
      </c>
      <c r="E32" s="130">
        <f>IF(VLOOKUP($B32,'Champ Classes'!$A:$I,4,FALSE)="","",VLOOKUP($B32,'Champ Classes'!$A:$I,4,FALSE))</f>
      </c>
      <c r="F32" s="130">
        <f>IF(VLOOKUP($B32,'Champ Classes'!$A:$I,5,FALSE)="","",VLOOKUP($B32,'Champ Classes'!$A:$I,5,FALSE))</f>
      </c>
      <c r="G32" s="130">
        <f>IF(VLOOKUP($B32,'Champ Classes'!$A:$I,6,FALSE)="","",VLOOKUP($B32,'Champ Classes'!$A:$I,6,FALSE))</f>
      </c>
      <c r="H32" s="130">
        <f>IF(VLOOKUP($B32,'Champ Classes'!$A:$I,7,FALSE)="","",VLOOKUP($B32,'Champ Classes'!$A:$I,7,FALSE))</f>
      </c>
      <c r="I32" s="131" t="str">
        <f>CONCATENATE(VLOOKUP(B32,Startlist!B:H,3,FALSE)," / ",VLOOKUP(B32,Startlist!B:H,4,FALSE))</f>
        <v>Gregor Jeets / Kuldar Sikk</v>
      </c>
      <c r="J32" s="132" t="str">
        <f>VLOOKUP(B32,Startlist!B:F,5,FALSE)</f>
        <v>EST</v>
      </c>
      <c r="K32" s="131" t="str">
        <f>VLOOKUP(B32,Startlist!B:H,7,FALSE)</f>
        <v>Ford Fiesta</v>
      </c>
      <c r="L32" s="131" t="str">
        <f>VLOOKUP(B32,Startlist!B:H,6,FALSE)</f>
        <v>TEHASE AUTO</v>
      </c>
      <c r="M32" s="133" t="str">
        <f>IF(VLOOKUP(B32,Results!B:P,15,FALSE)="","Retired",VLOOKUP(B32,Results!B:P,15,FALSE))</f>
        <v> 1:05.05,6</v>
      </c>
      <c r="N32" s="303"/>
    </row>
    <row r="33" spans="1:14" ht="15" customHeight="1">
      <c r="A33" s="129">
        <f t="shared" si="0"/>
        <v>26</v>
      </c>
      <c r="B33" s="226">
        <v>46</v>
      </c>
      <c r="C33" s="130" t="str">
        <f>IF(VLOOKUP($B33,'Champ Classes'!$A:$I,2,FALSE)="","",VLOOKUP($B33,'Champ Classes'!$A:$I,2,FALSE))</f>
        <v>EMV 1</v>
      </c>
      <c r="D33" s="130">
        <f>IF(VLOOKUP($B33,'Champ Classes'!$A:$I,3,FALSE)="","",VLOOKUP($B33,'Champ Classes'!$A:$I,3,FALSE))</f>
      </c>
      <c r="E33" s="130">
        <f>IF(VLOOKUP($B33,'Champ Classes'!$A:$I,4,FALSE)="","",VLOOKUP($B33,'Champ Classes'!$A:$I,4,FALSE))</f>
      </c>
      <c r="F33" s="130">
        <f>IF(VLOOKUP($B33,'Champ Classes'!$A:$I,5,FALSE)="","",VLOOKUP($B33,'Champ Classes'!$A:$I,5,FALSE))</f>
      </c>
      <c r="G33" s="130">
        <f>IF(VLOOKUP($B33,'Champ Classes'!$A:$I,6,FALSE)="","",VLOOKUP($B33,'Champ Classes'!$A:$I,6,FALSE))</f>
      </c>
      <c r="H33" s="130">
        <f>IF(VLOOKUP($B33,'Champ Classes'!$A:$I,7,FALSE)="","",VLOOKUP($B33,'Champ Classes'!$A:$I,7,FALSE))</f>
      </c>
      <c r="I33" s="131" t="str">
        <f>CONCATENATE(VLOOKUP(B33,Startlist!B:H,3,FALSE)," / ",VLOOKUP(B33,Startlist!B:H,4,FALSE))</f>
        <v>Allar Goldberg / Kaarel Lääne</v>
      </c>
      <c r="J33" s="132" t="str">
        <f>VLOOKUP(B33,Startlist!B:F,5,FALSE)</f>
        <v>EST</v>
      </c>
      <c r="K33" s="131" t="str">
        <f>VLOOKUP(B33,Startlist!B:H,7,FALSE)</f>
        <v>Subaru Impreza</v>
      </c>
      <c r="L33" s="131" t="str">
        <f>VLOOKUP(B33,Startlist!B:H,6,FALSE)</f>
        <v>A1M MOTORSPORT</v>
      </c>
      <c r="M33" s="133" t="str">
        <f>IF(VLOOKUP(B33,Results!B:P,15,FALSE)="","Retired",VLOOKUP(B33,Results!B:P,15,FALSE))</f>
        <v> 1:05.06,5</v>
      </c>
      <c r="N33" s="303"/>
    </row>
    <row r="34" spans="1:14" ht="15" customHeight="1">
      <c r="A34" s="129">
        <f t="shared" si="0"/>
        <v>27</v>
      </c>
      <c r="B34" s="226">
        <v>22</v>
      </c>
      <c r="C34" s="130" t="str">
        <f>IF(VLOOKUP($B34,'Champ Classes'!$A:$I,2,FALSE)="","",VLOOKUP($B34,'Champ Classes'!$A:$I,2,FALSE))</f>
        <v>EMV 2</v>
      </c>
      <c r="D34" s="130">
        <f>IF(VLOOKUP($B34,'Champ Classes'!$A:$I,3,FALSE)="","",VLOOKUP($B34,'Champ Classes'!$A:$I,3,FALSE))</f>
      </c>
      <c r="E34" s="130">
        <f>IF(VLOOKUP($B34,'Champ Classes'!$A:$I,4,FALSE)="","",VLOOKUP($B34,'Champ Classes'!$A:$I,4,FALSE))</f>
      </c>
      <c r="F34" s="130">
        <f>IF(VLOOKUP($B34,'Champ Classes'!$A:$I,5,FALSE)="","",VLOOKUP($B34,'Champ Classes'!$A:$I,5,FALSE))</f>
      </c>
      <c r="G34" s="130">
        <f>IF(VLOOKUP($B34,'Champ Classes'!$A:$I,6,FALSE)="","",VLOOKUP($B34,'Champ Classes'!$A:$I,6,FALSE))</f>
      </c>
      <c r="H34" s="130">
        <f>IF(VLOOKUP($B34,'Champ Classes'!$A:$I,7,FALSE)="","",VLOOKUP($B34,'Champ Classes'!$A:$I,7,FALSE))</f>
      </c>
      <c r="I34" s="131" t="str">
        <f>CONCATENATE(VLOOKUP(B34,Startlist!B:H,3,FALSE)," / ",VLOOKUP(B34,Startlist!B:H,4,FALSE))</f>
        <v>Georg Linnamäe / Volodymyr Korsia</v>
      </c>
      <c r="J34" s="132" t="str">
        <f>VLOOKUP(B34,Startlist!B:F,5,FALSE)</f>
        <v>EST / UKR</v>
      </c>
      <c r="K34" s="131" t="str">
        <f>VLOOKUP(B34,Startlist!B:H,7,FALSE)</f>
        <v>Peugeot 208 R2</v>
      </c>
      <c r="L34" s="131" t="str">
        <f>VLOOKUP(B34,Startlist!B:H,6,FALSE)</f>
        <v>ALM MOTORSPORT</v>
      </c>
      <c r="M34" s="133" t="str">
        <f>IF(VLOOKUP(B34,Results!B:P,15,FALSE)="","Retired",VLOOKUP(B34,Results!B:P,15,FALSE))</f>
        <v> 1:05.11,7</v>
      </c>
      <c r="N34" s="303"/>
    </row>
    <row r="35" spans="1:14" ht="15" customHeight="1">
      <c r="A35" s="129">
        <f t="shared" si="0"/>
        <v>28</v>
      </c>
      <c r="B35" s="226">
        <v>30</v>
      </c>
      <c r="C35" s="130" t="str">
        <f>IF(VLOOKUP($B35,'Champ Classes'!$A:$I,2,FALSE)="","",VLOOKUP($B35,'Champ Classes'!$A:$I,2,FALSE))</f>
        <v>EMV 1</v>
      </c>
      <c r="D35" s="130" t="str">
        <f>IF(VLOOKUP($B35,'Champ Classes'!$A:$I,3,FALSE)="","",VLOOKUP($B35,'Champ Classes'!$A:$I,3,FALSE))</f>
        <v>EMV 3</v>
      </c>
      <c r="E35" s="130" t="str">
        <f>IF(VLOOKUP($B35,'Champ Classes'!$A:$I,4,FALSE)="","",VLOOKUP($B35,'Champ Classes'!$A:$I,4,FALSE))</f>
        <v>LRC ABS 18</v>
      </c>
      <c r="F35" s="130" t="str">
        <f>IF(VLOOKUP($B35,'Champ Classes'!$A:$I,5,FALSE)="","",VLOOKUP($B35,'Champ Classes'!$A:$I,5,FALSE))</f>
        <v>LRC2 18</v>
      </c>
      <c r="G35" s="130">
        <f>IF(VLOOKUP($B35,'Champ Classes'!$A:$I,6,FALSE)="","",VLOOKUP($B35,'Champ Classes'!$A:$I,6,FALSE))</f>
      </c>
      <c r="H35" s="130">
        <f>IF(VLOOKUP($B35,'Champ Classes'!$A:$I,7,FALSE)="","",VLOOKUP($B35,'Champ Classes'!$A:$I,7,FALSE))</f>
      </c>
      <c r="I35" s="131" t="str">
        <f>CONCATENATE(VLOOKUP(B35,Startlist!B:H,3,FALSE)," / ",VLOOKUP(B35,Startlist!B:H,4,FALSE))</f>
        <v>Rünno Ubinhain / Kristo Tamm</v>
      </c>
      <c r="J35" s="132" t="str">
        <f>VLOOKUP(B35,Startlist!B:F,5,FALSE)</f>
        <v>EST</v>
      </c>
      <c r="K35" s="131" t="str">
        <f>VLOOKUP(B35,Startlist!B:H,7,FALSE)</f>
        <v>Mitsubishi Lancer Evo 10</v>
      </c>
      <c r="L35" s="131" t="str">
        <f>VLOOKUP(B35,Startlist!B:H,6,FALSE)</f>
        <v>CUEKS RACING</v>
      </c>
      <c r="M35" s="133" t="str">
        <f>IF(VLOOKUP(B35,Results!B:P,15,FALSE)="","Retired",VLOOKUP(B35,Results!B:P,15,FALSE))</f>
        <v> 1:05.41,6</v>
      </c>
      <c r="N35" s="303"/>
    </row>
    <row r="36" spans="1:14" ht="15" customHeight="1">
      <c r="A36" s="129">
        <f t="shared" si="0"/>
        <v>29</v>
      </c>
      <c r="B36" s="226">
        <v>38</v>
      </c>
      <c r="C36" s="130" t="str">
        <f>IF(VLOOKUP($B36,'Champ Classes'!$A:$I,2,FALSE)="","",VLOOKUP($B36,'Champ Classes'!$A:$I,2,FALSE))</f>
        <v>EMV 1</v>
      </c>
      <c r="D36" s="130" t="str">
        <f>IF(VLOOKUP($B36,'Champ Classes'!$A:$I,3,FALSE)="","",VLOOKUP($B36,'Champ Classes'!$A:$I,3,FALSE))</f>
        <v>EMV 4</v>
      </c>
      <c r="E36" s="130" t="str">
        <f>IF(VLOOKUP($B36,'Champ Classes'!$A:$I,4,FALSE)="","",VLOOKUP($B36,'Champ Classes'!$A:$I,4,FALSE))</f>
        <v>LRC ABS 18</v>
      </c>
      <c r="F36" s="130" t="str">
        <f>IF(VLOOKUP($B36,'Champ Classes'!$A:$I,5,FALSE)="","",VLOOKUP($B36,'Champ Classes'!$A:$I,5,FALSE))</f>
        <v>LRC1 18</v>
      </c>
      <c r="G36" s="130">
        <f>IF(VLOOKUP($B36,'Champ Classes'!$A:$I,6,FALSE)="","",VLOOKUP($B36,'Champ Classes'!$A:$I,6,FALSE))</f>
      </c>
      <c r="H36" s="130">
        <f>IF(VLOOKUP($B36,'Champ Classes'!$A:$I,7,FALSE)="","",VLOOKUP($B36,'Champ Classes'!$A:$I,7,FALSE))</f>
      </c>
      <c r="I36" s="131" t="str">
        <f>CONCATENATE(VLOOKUP(B36,Startlist!B:H,3,FALSE)," / ",VLOOKUP(B36,Startlist!B:H,4,FALSE))</f>
        <v>Mart Tikkerbär / Allan Birjukov</v>
      </c>
      <c r="J36" s="132" t="str">
        <f>VLOOKUP(B36,Startlist!B:F,5,FALSE)</f>
        <v>LAT / EST</v>
      </c>
      <c r="K36" s="131" t="str">
        <f>VLOOKUP(B36,Startlist!B:H,7,FALSE)</f>
        <v>Mitsubiahi Lancer Evo 6</v>
      </c>
      <c r="L36" s="131" t="str">
        <f>VLOOKUP(B36,Startlist!B:H,6,FALSE)</f>
        <v>TIKKRI MOTORSPORT</v>
      </c>
      <c r="M36" s="133" t="str">
        <f>IF(VLOOKUP(B36,Results!B:P,15,FALSE)="","Retired",VLOOKUP(B36,Results!B:P,15,FALSE))</f>
        <v> 1:06.23,9</v>
      </c>
      <c r="N36" s="303"/>
    </row>
    <row r="37" spans="1:14" ht="15" customHeight="1">
      <c r="A37" s="129">
        <f t="shared" si="0"/>
        <v>30</v>
      </c>
      <c r="B37" s="226">
        <v>23</v>
      </c>
      <c r="C37" s="130" t="str">
        <f>IF(VLOOKUP($B37,'Champ Classes'!$A:$I,2,FALSE)="","",VLOOKUP($B37,'Champ Classes'!$A:$I,2,FALSE))</f>
        <v>EMV 2</v>
      </c>
      <c r="D37" s="130">
        <f>IF(VLOOKUP($B37,'Champ Classes'!$A:$I,3,FALSE)="","",VLOOKUP($B37,'Champ Classes'!$A:$I,3,FALSE))</f>
      </c>
      <c r="E37" s="130" t="str">
        <f>IF(VLOOKUP($B37,'Champ Classes'!$A:$I,4,FALSE)="","",VLOOKUP($B37,'Champ Classes'!$A:$I,4,FALSE))</f>
        <v>LRC ABS 18</v>
      </c>
      <c r="F37" s="130" t="str">
        <f>IF(VLOOKUP($B37,'Champ Classes'!$A:$I,5,FALSE)="","",VLOOKUP($B37,'Champ Classes'!$A:$I,5,FALSE))</f>
        <v>LRC3 18</v>
      </c>
      <c r="G37" s="130" t="str">
        <f>IF(VLOOKUP($B37,'Champ Classes'!$A:$I,6,FALSE)="","",VLOOKUP($B37,'Champ Classes'!$A:$I,6,FALSE))</f>
        <v>LRC Junior 18</v>
      </c>
      <c r="H37" s="130">
        <f>IF(VLOOKUP($B37,'Champ Classes'!$A:$I,7,FALSE)="","",VLOOKUP($B37,'Champ Classes'!$A:$I,7,FALSE))</f>
      </c>
      <c r="I37" s="131" t="str">
        <f>CONCATENATE(VLOOKUP(B37,Startlist!B:H,3,FALSE)," / ",VLOOKUP(B37,Startlist!B:H,4,FALSE))</f>
        <v>Ruairi Marcus Bell / Matthew Lloyd Edwards</v>
      </c>
      <c r="J37" s="132" t="str">
        <f>VLOOKUP(B37,Startlist!B:F,5,FALSE)</f>
        <v>LAT / GBR</v>
      </c>
      <c r="K37" s="131" t="str">
        <f>VLOOKUP(B37,Startlist!B:H,7,FALSE)</f>
        <v>Ford Fiesta R2</v>
      </c>
      <c r="L37" s="131" t="str">
        <f>VLOOKUP(B37,Startlist!B:H,6,FALSE)</f>
        <v>BALTIC MOTORSPORT PROMOTION</v>
      </c>
      <c r="M37" s="133" t="str">
        <f>IF(VLOOKUP(B37,Results!B:P,15,FALSE)="","Retired",VLOOKUP(B37,Results!B:P,15,FALSE))</f>
        <v> 1:06.31,1</v>
      </c>
      <c r="N37" s="303"/>
    </row>
    <row r="38" spans="1:14" ht="15" customHeight="1">
      <c r="A38" s="129">
        <f t="shared" si="0"/>
        <v>31</v>
      </c>
      <c r="B38" s="226">
        <v>50</v>
      </c>
      <c r="C38" s="130" t="str">
        <f>IF(VLOOKUP($B38,'Champ Classes'!$A:$I,2,FALSE)="","",VLOOKUP($B38,'Champ Classes'!$A:$I,2,FALSE))</f>
        <v>EMV 2</v>
      </c>
      <c r="D38" s="130" t="str">
        <f>IF(VLOOKUP($B38,'Champ Classes'!$A:$I,3,FALSE)="","",VLOOKUP($B38,'Champ Classes'!$A:$I,3,FALSE))</f>
        <v>EMV 9</v>
      </c>
      <c r="E38" s="130">
        <f>IF(VLOOKUP($B38,'Champ Classes'!$A:$I,4,FALSE)="","",VLOOKUP($B38,'Champ Classes'!$A:$I,4,FALSE))</f>
      </c>
      <c r="F38" s="130">
        <f>IF(VLOOKUP($B38,'Champ Classes'!$A:$I,5,FALSE)="","",VLOOKUP($B38,'Champ Classes'!$A:$I,5,FALSE))</f>
      </c>
      <c r="G38" s="130">
        <f>IF(VLOOKUP($B38,'Champ Classes'!$A:$I,6,FALSE)="","",VLOOKUP($B38,'Champ Classes'!$A:$I,6,FALSE))</f>
      </c>
      <c r="H38" s="130">
        <f>IF(VLOOKUP($B38,'Champ Classes'!$A:$I,7,FALSE)="","",VLOOKUP($B38,'Champ Classes'!$A:$I,7,FALSE))</f>
      </c>
      <c r="I38" s="131" t="str">
        <f>CONCATENATE(VLOOKUP(B38,Startlist!B:H,3,FALSE)," / ",VLOOKUP(B38,Startlist!B:H,4,FALSE))</f>
        <v>Pasi Tiainen / Matti Ikävalko</v>
      </c>
      <c r="J38" s="132" t="str">
        <f>VLOOKUP(B38,Startlist!B:F,5,FALSE)</f>
        <v>FIN</v>
      </c>
      <c r="K38" s="131" t="str">
        <f>VLOOKUP(B38,Startlist!B:H,7,FALSE)</f>
        <v>Toyota Starlet</v>
      </c>
      <c r="L38" s="131" t="str">
        <f>VLOOKUP(B38,Startlist!B:H,6,FALSE)</f>
        <v>LAITSERALLYPARK</v>
      </c>
      <c r="M38" s="133" t="str">
        <f>IF(VLOOKUP(B38,Results!B:P,15,FALSE)="","Retired",VLOOKUP(B38,Results!B:P,15,FALSE))</f>
        <v> 1:06.49,8</v>
      </c>
      <c r="N38" s="303"/>
    </row>
    <row r="39" spans="1:14" ht="15" customHeight="1">
      <c r="A39" s="129">
        <f t="shared" si="0"/>
        <v>32</v>
      </c>
      <c r="B39" s="226">
        <v>57</v>
      </c>
      <c r="C39" s="130" t="str">
        <f>IF(VLOOKUP($B39,'Champ Classes'!$A:$I,2,FALSE)="","",VLOOKUP($B39,'Champ Classes'!$A:$I,2,FALSE))</f>
        <v>EMV 2</v>
      </c>
      <c r="D39" s="130" t="str">
        <f>IF(VLOOKUP($B39,'Champ Classes'!$A:$I,3,FALSE)="","",VLOOKUP($B39,'Champ Classes'!$A:$I,3,FALSE))</f>
        <v>EMV 7</v>
      </c>
      <c r="E39" s="130">
        <f>IF(VLOOKUP($B39,'Champ Classes'!$A:$I,4,FALSE)="","",VLOOKUP($B39,'Champ Classes'!$A:$I,4,FALSE))</f>
      </c>
      <c r="F39" s="130">
        <f>IF(VLOOKUP($B39,'Champ Classes'!$A:$I,5,FALSE)="","",VLOOKUP($B39,'Champ Classes'!$A:$I,5,FALSE))</f>
      </c>
      <c r="G39" s="130">
        <f>IF(VLOOKUP($B39,'Champ Classes'!$A:$I,6,FALSE)="","",VLOOKUP($B39,'Champ Classes'!$A:$I,6,FALSE))</f>
      </c>
      <c r="H39" s="130">
        <f>IF(VLOOKUP($B39,'Champ Classes'!$A:$I,7,FALSE)="","",VLOOKUP($B39,'Champ Classes'!$A:$I,7,FALSE))</f>
      </c>
      <c r="I39" s="131" t="str">
        <f>CONCATENATE(VLOOKUP(B39,Startlist!B:H,3,FALSE)," / ",VLOOKUP(B39,Startlist!B:H,4,FALSE))</f>
        <v>Rene Uukareda / Jan Nōlvak</v>
      </c>
      <c r="J39" s="132" t="str">
        <f>VLOOKUP(B39,Startlist!B:F,5,FALSE)</f>
        <v>EST</v>
      </c>
      <c r="K39" s="131" t="str">
        <f>VLOOKUP(B39,Startlist!B:H,7,FALSE)</f>
        <v>BMW M3</v>
      </c>
      <c r="L39" s="131" t="str">
        <f>VLOOKUP(B39,Startlist!B:H,6,FALSE)</f>
        <v>BTR RACING</v>
      </c>
      <c r="M39" s="133" t="str">
        <f>IF(VLOOKUP(B39,Results!B:P,15,FALSE)="","Retired",VLOOKUP(B39,Results!B:P,15,FALSE))</f>
        <v> 1:06.56,6</v>
      </c>
      <c r="N39" s="303"/>
    </row>
    <row r="40" spans="1:14" ht="15" customHeight="1">
      <c r="A40" s="129">
        <f t="shared" si="0"/>
        <v>33</v>
      </c>
      <c r="B40" s="226">
        <v>51</v>
      </c>
      <c r="C40" s="130" t="str">
        <f>IF(VLOOKUP($B40,'Champ Classes'!$A:$I,2,FALSE)="","",VLOOKUP($B40,'Champ Classes'!$A:$I,2,FALSE))</f>
        <v>EMV 2</v>
      </c>
      <c r="D40" s="130" t="str">
        <f>IF(VLOOKUP($B40,'Champ Classes'!$A:$I,3,FALSE)="","",VLOOKUP($B40,'Champ Classes'!$A:$I,3,FALSE))</f>
        <v>EMV 9</v>
      </c>
      <c r="E40" s="130" t="str">
        <f>IF(VLOOKUP($B40,'Champ Classes'!$A:$I,4,FALSE)="","",VLOOKUP($B40,'Champ Classes'!$A:$I,4,FALSE))</f>
        <v>LRC ABS 18</v>
      </c>
      <c r="F40" s="130" t="str">
        <f>IF(VLOOKUP($B40,'Champ Classes'!$A:$I,5,FALSE)="","",VLOOKUP($B40,'Champ Classes'!$A:$I,5,FALSE))</f>
        <v>LRC6 18</v>
      </c>
      <c r="G40" s="130">
        <f>IF(VLOOKUP($B40,'Champ Classes'!$A:$I,6,FALSE)="","",VLOOKUP($B40,'Champ Classes'!$A:$I,6,FALSE))</f>
      </c>
      <c r="H40" s="130">
        <f>IF(VLOOKUP($B40,'Champ Classes'!$A:$I,7,FALSE)="","",VLOOKUP($B40,'Champ Classes'!$A:$I,7,FALSE))</f>
      </c>
      <c r="I40" s="131" t="str">
        <f>CONCATENATE(VLOOKUP(B40,Startlist!B:H,3,FALSE)," / ",VLOOKUP(B40,Startlist!B:H,4,FALSE))</f>
        <v>Ivo Kilpis / Artis Cerins</v>
      </c>
      <c r="J40" s="132" t="str">
        <f>VLOOKUP(B40,Startlist!B:F,5,FALSE)</f>
        <v>LAT</v>
      </c>
      <c r="K40" s="131" t="str">
        <f>VLOOKUP(B40,Startlist!B:H,7,FALSE)</f>
        <v>VAZ 2105</v>
      </c>
      <c r="L40" s="131" t="str">
        <f>VLOOKUP(B40,Startlist!B:H,6,FALSE)</f>
        <v>ARTIS CERINS</v>
      </c>
      <c r="M40" s="133" t="str">
        <f>IF(VLOOKUP(B40,Results!B:P,15,FALSE)="","Retired",VLOOKUP(B40,Results!B:P,15,FALSE))</f>
        <v> 1:07.15,3</v>
      </c>
      <c r="N40" s="303"/>
    </row>
    <row r="41" spans="1:14" ht="15" customHeight="1">
      <c r="A41" s="129">
        <f t="shared" si="0"/>
        <v>34</v>
      </c>
      <c r="B41" s="226">
        <v>45</v>
      </c>
      <c r="C41" s="130" t="str">
        <f>IF(VLOOKUP($B41,'Champ Classes'!$A:$I,2,FALSE)="","",VLOOKUP($B41,'Champ Classes'!$A:$I,2,FALSE))</f>
        <v>EMV 1</v>
      </c>
      <c r="D41" s="130" t="str">
        <f>IF(VLOOKUP($B41,'Champ Classes'!$A:$I,3,FALSE)="","",VLOOKUP($B41,'Champ Classes'!$A:$I,3,FALSE))</f>
        <v>EMV3</v>
      </c>
      <c r="E41" s="130" t="str">
        <f>IF(VLOOKUP($B41,'Champ Classes'!$A:$I,4,FALSE)="","",VLOOKUP($B41,'Champ Classes'!$A:$I,4,FALSE))</f>
        <v>LRC ABS 18</v>
      </c>
      <c r="F41" s="130">
        <f>IF(VLOOKUP($B41,'Champ Classes'!$A:$I,5,FALSE)="","",VLOOKUP($B41,'Champ Classes'!$A:$I,5,FALSE))</f>
      </c>
      <c r="G41" s="130">
        <f>IF(VLOOKUP($B41,'Champ Classes'!$A:$I,6,FALSE)="","",VLOOKUP($B41,'Champ Classes'!$A:$I,6,FALSE))</f>
      </c>
      <c r="H41" s="130">
        <f>IF(VLOOKUP($B41,'Champ Classes'!$A:$I,7,FALSE)="","",VLOOKUP($B41,'Champ Classes'!$A:$I,7,FALSE))</f>
      </c>
      <c r="I41" s="131" t="str">
        <f>CONCATENATE(VLOOKUP(B41,Startlist!B:H,3,FALSE)," / ",VLOOKUP(B41,Startlist!B:H,4,FALSE))</f>
        <v>Sergey Uger / Vladimir Afonin</v>
      </c>
      <c r="J41" s="132" t="str">
        <f>VLOOKUP(B41,Startlist!B:F,5,FALSE)</f>
        <v>ISR / RUS</v>
      </c>
      <c r="K41" s="131" t="str">
        <f>VLOOKUP(B41,Startlist!B:H,7,FALSE)</f>
        <v>Ford Fiesta R5</v>
      </c>
      <c r="L41" s="131" t="str">
        <f>VLOOKUP(B41,Startlist!B:H,6,FALSE)</f>
        <v>CONE FOREST MOTORSPORT</v>
      </c>
      <c r="M41" s="133" t="str">
        <f>IF(VLOOKUP(B41,Results!B:P,15,FALSE)="","Retired",VLOOKUP(B41,Results!B:P,15,FALSE))</f>
        <v> 1:07.25,6</v>
      </c>
      <c r="N41" s="303"/>
    </row>
    <row r="42" spans="1:14" ht="15" customHeight="1">
      <c r="A42" s="129">
        <f t="shared" si="0"/>
        <v>35</v>
      </c>
      <c r="B42" s="226">
        <v>47</v>
      </c>
      <c r="C42" s="130" t="str">
        <f>IF(VLOOKUP($B42,'Champ Classes'!$A:$I,2,FALSE)="","",VLOOKUP($B42,'Champ Classes'!$A:$I,2,FALSE))</f>
        <v>EMV 1</v>
      </c>
      <c r="D42" s="130" t="str">
        <f>IF(VLOOKUP($B42,'Champ Classes'!$A:$I,3,FALSE)="","",VLOOKUP($B42,'Champ Classes'!$A:$I,3,FALSE))</f>
        <v>EMV 3</v>
      </c>
      <c r="E42" s="130" t="str">
        <f>IF(VLOOKUP($B42,'Champ Classes'!$A:$I,4,FALSE)="","",VLOOKUP($B42,'Champ Classes'!$A:$I,4,FALSE))</f>
        <v>LRC ABS 18</v>
      </c>
      <c r="F42" s="130" t="str">
        <f>IF(VLOOKUP($B42,'Champ Classes'!$A:$I,5,FALSE)="","",VLOOKUP($B42,'Champ Classes'!$A:$I,5,FALSE))</f>
        <v>LRC2 18</v>
      </c>
      <c r="G42" s="130">
        <f>IF(VLOOKUP($B42,'Champ Classes'!$A:$I,6,FALSE)="","",VLOOKUP($B42,'Champ Classes'!$A:$I,6,FALSE))</f>
      </c>
      <c r="H42" s="130">
        <f>IF(VLOOKUP($B42,'Champ Classes'!$A:$I,7,FALSE)="","",VLOOKUP($B42,'Champ Classes'!$A:$I,7,FALSE))</f>
      </c>
      <c r="I42" s="131" t="str">
        <f>CONCATENATE(VLOOKUP(B42,Startlist!B:H,3,FALSE)," / ",VLOOKUP(B42,Startlist!B:H,4,FALSE))</f>
        <v>Sergiy Potiiko / Ivan Mishyn</v>
      </c>
      <c r="J42" s="132" t="str">
        <f>VLOOKUP(B42,Startlist!B:F,5,FALSE)</f>
        <v>UKR</v>
      </c>
      <c r="K42" s="131" t="str">
        <f>VLOOKUP(B42,Startlist!B:H,7,FALSE)</f>
        <v>Mitsubishi Lancer Evo 10</v>
      </c>
      <c r="L42" s="131" t="str">
        <f>VLOOKUP(B42,Startlist!B:H,6,FALSE)</f>
        <v>IVAN MISHYN</v>
      </c>
      <c r="M42" s="133" t="str">
        <f>IF(VLOOKUP(B42,Results!B:P,15,FALSE)="","Retired",VLOOKUP(B42,Results!B:P,15,FALSE))</f>
        <v> 1:07.41,7</v>
      </c>
      <c r="N42" s="303"/>
    </row>
    <row r="43" spans="1:14" ht="15" customHeight="1">
      <c r="A43" s="129">
        <f t="shared" si="0"/>
        <v>36</v>
      </c>
      <c r="B43" s="226">
        <v>52</v>
      </c>
      <c r="C43" s="130" t="str">
        <f>IF(VLOOKUP($B43,'Champ Classes'!$A:$I,2,FALSE)="","",VLOOKUP($B43,'Champ Classes'!$A:$I,2,FALSE))</f>
        <v>EMV 2</v>
      </c>
      <c r="D43" s="130" t="str">
        <f>IF(VLOOKUP($B43,'Champ Classes'!$A:$I,3,FALSE)="","",VLOOKUP($B43,'Champ Classes'!$A:$I,3,FALSE))</f>
        <v>EMV 8</v>
      </c>
      <c r="E43" s="130" t="str">
        <f>IF(VLOOKUP($B43,'Champ Classes'!$A:$I,4,FALSE)="","",VLOOKUP($B43,'Champ Classes'!$A:$I,4,FALSE))</f>
        <v>LRC ABS 18</v>
      </c>
      <c r="F43" s="130" t="str">
        <f>IF(VLOOKUP($B43,'Champ Classes'!$A:$I,5,FALSE)="","",VLOOKUP($B43,'Champ Classes'!$A:$I,5,FALSE))</f>
        <v>LRC6 18</v>
      </c>
      <c r="G43" s="130">
        <f>IF(VLOOKUP($B43,'Champ Classes'!$A:$I,6,FALSE)="","",VLOOKUP($B43,'Champ Classes'!$A:$I,6,FALSE))</f>
      </c>
      <c r="H43" s="130">
        <f>IF(VLOOKUP($B43,'Champ Classes'!$A:$I,7,FALSE)="","",VLOOKUP($B43,'Champ Classes'!$A:$I,7,FALSE))</f>
      </c>
      <c r="I43" s="131" t="str">
        <f>CONCATENATE(VLOOKUP(B43,Startlist!B:H,3,FALSE)," / ",VLOOKUP(B43,Startlist!B:H,4,FALSE))</f>
        <v>Agris Upitis / Andris Spilva</v>
      </c>
      <c r="J43" s="132" t="str">
        <f>VLOOKUP(B43,Startlist!B:F,5,FALSE)</f>
        <v>LAT</v>
      </c>
      <c r="K43" s="131" t="str">
        <f>VLOOKUP(B43,Startlist!B:H,7,FALSE)</f>
        <v>Renault Clio RS</v>
      </c>
      <c r="L43" s="131" t="str">
        <f>VLOOKUP(B43,Startlist!B:H,6,FALSE)</f>
        <v>ANDRIS SPILVA</v>
      </c>
      <c r="M43" s="133" t="str">
        <f>IF(VLOOKUP(B43,Results!B:P,15,FALSE)="","Retired",VLOOKUP(B43,Results!B:P,15,FALSE))</f>
        <v> 1:08.41,9</v>
      </c>
      <c r="N43" s="303"/>
    </row>
    <row r="44" spans="1:14" ht="15" customHeight="1">
      <c r="A44" s="129">
        <f t="shared" si="0"/>
        <v>37</v>
      </c>
      <c r="B44" s="226">
        <v>44</v>
      </c>
      <c r="C44" s="130" t="str">
        <f>IF(VLOOKUP($B44,'Champ Classes'!$A:$I,2,FALSE)="","",VLOOKUP($B44,'Champ Classes'!$A:$I,2,FALSE))</f>
        <v>EMV 1</v>
      </c>
      <c r="D44" s="130" t="str">
        <f>IF(VLOOKUP($B44,'Champ Classes'!$A:$I,3,FALSE)="","",VLOOKUP($B44,'Champ Classes'!$A:$I,3,FALSE))</f>
        <v>EMV 4</v>
      </c>
      <c r="E44" s="130">
        <f>IF(VLOOKUP($B44,'Champ Classes'!$A:$I,4,FALSE)="","",VLOOKUP($B44,'Champ Classes'!$A:$I,4,FALSE))</f>
      </c>
      <c r="F44" s="130">
        <f>IF(VLOOKUP($B44,'Champ Classes'!$A:$I,5,FALSE)="","",VLOOKUP($B44,'Champ Classes'!$A:$I,5,FALSE))</f>
      </c>
      <c r="G44" s="130">
        <f>IF(VLOOKUP($B44,'Champ Classes'!$A:$I,6,FALSE)="","",VLOOKUP($B44,'Champ Classes'!$A:$I,6,FALSE))</f>
      </c>
      <c r="H44" s="130">
        <f>IF(VLOOKUP($B44,'Champ Classes'!$A:$I,7,FALSE)="","",VLOOKUP($B44,'Champ Classes'!$A:$I,7,FALSE))</f>
      </c>
      <c r="I44" s="131" t="str">
        <f>CONCATENATE(VLOOKUP(B44,Startlist!B:H,3,FALSE)," / ",VLOOKUP(B44,Startlist!B:H,4,FALSE))</f>
        <v>Vadim Kuznetsov / Roman Kapustin</v>
      </c>
      <c r="J44" s="132" t="str">
        <f>VLOOKUP(B44,Startlist!B:F,5,FALSE)</f>
        <v>RUS</v>
      </c>
      <c r="K44" s="131" t="str">
        <f>VLOOKUP(B44,Startlist!B:H,7,FALSE)</f>
        <v>Mitsubishi Lancer Evo 8</v>
      </c>
      <c r="L44" s="131" t="str">
        <f>VLOOKUP(B44,Startlist!B:H,6,FALSE)</f>
        <v>ALM MOTORSPORT</v>
      </c>
      <c r="M44" s="133" t="str">
        <f>IF(VLOOKUP(B44,Results!B:P,15,FALSE)="","Retired",VLOOKUP(B44,Results!B:P,15,FALSE))</f>
        <v> 1:09.53,6</v>
      </c>
      <c r="N44" s="303"/>
    </row>
    <row r="45" spans="1:14" ht="15" customHeight="1">
      <c r="A45" s="129">
        <f t="shared" si="0"/>
        <v>38</v>
      </c>
      <c r="B45" s="226">
        <v>60</v>
      </c>
      <c r="C45" s="130" t="str">
        <f>IF(VLOOKUP($B45,'Champ Classes'!$A:$I,2,FALSE)="","",VLOOKUP($B45,'Champ Classes'!$A:$I,2,FALSE))</f>
        <v>EMV 2</v>
      </c>
      <c r="D45" s="130">
        <f>IF(VLOOKUP($B45,'Champ Classes'!$A:$I,3,FALSE)="","",VLOOKUP($B45,'Champ Classes'!$A:$I,3,FALSE))</f>
      </c>
      <c r="E45" s="130">
        <f>IF(VLOOKUP($B45,'Champ Classes'!$A:$I,4,FALSE)="","",VLOOKUP($B45,'Champ Classes'!$A:$I,4,FALSE))</f>
      </c>
      <c r="F45" s="130">
        <f>IF(VLOOKUP($B45,'Champ Classes'!$A:$I,5,FALSE)="","",VLOOKUP($B45,'Champ Classes'!$A:$I,5,FALSE))</f>
      </c>
      <c r="G45" s="130">
        <f>IF(VLOOKUP($B45,'Champ Classes'!$A:$I,6,FALSE)="","",VLOOKUP($B45,'Champ Classes'!$A:$I,6,FALSE))</f>
      </c>
      <c r="H45" s="130">
        <f>IF(VLOOKUP($B45,'Champ Classes'!$A:$I,7,FALSE)="","",VLOOKUP($B45,'Champ Classes'!$A:$I,7,FALSE))</f>
      </c>
      <c r="I45" s="131" t="str">
        <f>CONCATENATE(VLOOKUP(B45,Startlist!B:H,3,FALSE)," / ",VLOOKUP(B45,Startlist!B:H,4,FALSE))</f>
        <v>Alexander Linnamäe / Martin Juksar</v>
      </c>
      <c r="J45" s="132" t="str">
        <f>VLOOKUP(B45,Startlist!B:F,5,FALSE)</f>
        <v>EST</v>
      </c>
      <c r="K45" s="131" t="str">
        <f>VLOOKUP(B45,Startlist!B:H,7,FALSE)</f>
        <v>Peugeot 208 R2</v>
      </c>
      <c r="L45" s="131" t="str">
        <f>VLOOKUP(B45,Startlist!B:H,6,FALSE)</f>
        <v>ALM MOTORSPORT</v>
      </c>
      <c r="M45" s="133" t="str">
        <f>IF(VLOOKUP(B45,Results!B:P,15,FALSE)="","Retired",VLOOKUP(B45,Results!B:P,15,FALSE))</f>
        <v> 1:11.08,7</v>
      </c>
      <c r="N45" s="303"/>
    </row>
    <row r="46" spans="1:14" ht="15" customHeight="1">
      <c r="A46" s="129">
        <f t="shared" si="0"/>
        <v>39</v>
      </c>
      <c r="B46" s="226">
        <v>53</v>
      </c>
      <c r="C46" s="130" t="str">
        <f>IF(VLOOKUP($B46,'Champ Classes'!$A:$I,2,FALSE)="","",VLOOKUP($B46,'Champ Classes'!$A:$I,2,FALSE))</f>
        <v>EMV 1</v>
      </c>
      <c r="D46" s="130" t="str">
        <f>IF(VLOOKUP($B46,'Champ Classes'!$A:$I,3,FALSE)="","",VLOOKUP($B46,'Champ Classes'!$A:$I,3,FALSE))</f>
        <v>EMV 4</v>
      </c>
      <c r="E46" s="130">
        <f>IF(VLOOKUP($B46,'Champ Classes'!$A:$I,4,FALSE)="","",VLOOKUP($B46,'Champ Classes'!$A:$I,4,FALSE))</f>
      </c>
      <c r="F46" s="130">
        <f>IF(VLOOKUP($B46,'Champ Classes'!$A:$I,5,FALSE)="","",VLOOKUP($B46,'Champ Classes'!$A:$I,5,FALSE))</f>
      </c>
      <c r="G46" s="130">
        <f>IF(VLOOKUP($B46,'Champ Classes'!$A:$I,6,FALSE)="","",VLOOKUP($B46,'Champ Classes'!$A:$I,6,FALSE))</f>
      </c>
      <c r="H46" s="130">
        <f>IF(VLOOKUP($B46,'Champ Classes'!$A:$I,7,FALSE)="","",VLOOKUP($B46,'Champ Classes'!$A:$I,7,FALSE))</f>
      </c>
      <c r="I46" s="131" t="str">
        <f>CONCATENATE(VLOOKUP(B46,Startlist!B:H,3,FALSE)," / ",VLOOKUP(B46,Startlist!B:H,4,FALSE))</f>
        <v>Ronald Jürgenson / Marko Kaasik</v>
      </c>
      <c r="J46" s="132" t="str">
        <f>VLOOKUP(B46,Startlist!B:F,5,FALSE)</f>
        <v>EST</v>
      </c>
      <c r="K46" s="131" t="str">
        <f>VLOOKUP(B46,Startlist!B:H,7,FALSE)</f>
        <v>Mitsubishi Lancer Evo 6</v>
      </c>
      <c r="L46" s="131" t="str">
        <f>VLOOKUP(B46,Startlist!B:H,6,FALSE)</f>
        <v>TIKKRI MOTORSPORT</v>
      </c>
      <c r="M46" s="133" t="str">
        <f>IF(VLOOKUP(B46,Results!B:P,15,FALSE)="","Retired",VLOOKUP(B46,Results!B:P,15,FALSE))</f>
        <v> 1:11.24,0</v>
      </c>
      <c r="N46" s="303"/>
    </row>
    <row r="47" spans="1:14" ht="15" customHeight="1">
      <c r="A47" s="129">
        <f t="shared" si="0"/>
        <v>40</v>
      </c>
      <c r="B47" s="226">
        <v>66</v>
      </c>
      <c r="C47" s="130" t="str">
        <f>IF(VLOOKUP($B47,'Champ Classes'!$A:$I,2,FALSE)="","",VLOOKUP($B47,'Champ Classes'!$A:$I,2,FALSE))</f>
        <v>EMV 2</v>
      </c>
      <c r="D47" s="130" t="str">
        <f>IF(VLOOKUP($B47,'Champ Classes'!$A:$I,3,FALSE)="","",VLOOKUP($B47,'Champ Classes'!$A:$I,3,FALSE))</f>
        <v>EMV 8</v>
      </c>
      <c r="E47" s="130">
        <f>IF(VLOOKUP($B47,'Champ Classes'!$A:$I,4,FALSE)="","",VLOOKUP($B47,'Champ Classes'!$A:$I,4,FALSE))</f>
      </c>
      <c r="F47" s="130">
        <f>IF(VLOOKUP($B47,'Champ Classes'!$A:$I,5,FALSE)="","",VLOOKUP($B47,'Champ Classes'!$A:$I,5,FALSE))</f>
      </c>
      <c r="G47" s="130">
        <f>IF(VLOOKUP($B47,'Champ Classes'!$A:$I,6,FALSE)="","",VLOOKUP($B47,'Champ Classes'!$A:$I,6,FALSE))</f>
      </c>
      <c r="H47" s="130">
        <f>IF(VLOOKUP($B47,'Champ Classes'!$A:$I,7,FALSE)="","",VLOOKUP($B47,'Champ Classes'!$A:$I,7,FALSE))</f>
      </c>
      <c r="I47" s="131" t="str">
        <f>CONCATENATE(VLOOKUP(B47,Startlist!B:H,3,FALSE)," / ",VLOOKUP(B47,Startlist!B:H,4,FALSE))</f>
        <v>Kristen Volkov / Erki Eksin</v>
      </c>
      <c r="J47" s="132" t="str">
        <f>VLOOKUP(B47,Startlist!B:F,5,FALSE)</f>
        <v>EST</v>
      </c>
      <c r="K47" s="131" t="str">
        <f>VLOOKUP(B47,Startlist!B:H,7,FALSE)</f>
        <v>BMW 318</v>
      </c>
      <c r="L47" s="131" t="str">
        <f>VLOOKUP(B47,Startlist!B:H,6,FALSE)</f>
        <v>ALM MOTORSPORT</v>
      </c>
      <c r="M47" s="133" t="str">
        <f>IF(VLOOKUP(B47,Results!B:P,15,FALSE)="","Retired",VLOOKUP(B47,Results!B:P,15,FALSE))</f>
        <v> 1:11.28,4</v>
      </c>
      <c r="N47" s="303"/>
    </row>
    <row r="48" spans="1:14" ht="15" customHeight="1">
      <c r="A48" s="129">
        <f t="shared" si="0"/>
        <v>41</v>
      </c>
      <c r="B48" s="226">
        <v>73</v>
      </c>
      <c r="C48" s="130" t="str">
        <f>IF(VLOOKUP($B48,'Champ Classes'!$A:$I,2,FALSE)="","",VLOOKUP($B48,'Champ Classes'!$A:$I,2,FALSE))</f>
        <v>EMV 2</v>
      </c>
      <c r="D48" s="130" t="str">
        <f>IF(VLOOKUP($B48,'Champ Classes'!$A:$I,3,FALSE)="","",VLOOKUP($B48,'Champ Classes'!$A:$I,3,FALSE))</f>
        <v>EMV 10</v>
      </c>
      <c r="E48" s="130">
        <f>IF(VLOOKUP($B48,'Champ Classes'!$A:$I,4,FALSE)="","",VLOOKUP($B48,'Champ Classes'!$A:$I,4,FALSE))</f>
      </c>
      <c r="F48" s="130">
        <f>IF(VLOOKUP($B48,'Champ Classes'!$A:$I,5,FALSE)="","",VLOOKUP($B48,'Champ Classes'!$A:$I,5,FALSE))</f>
      </c>
      <c r="G48" s="130">
        <f>IF(VLOOKUP($B48,'Champ Classes'!$A:$I,6,FALSE)="","",VLOOKUP($B48,'Champ Classes'!$A:$I,6,FALSE))</f>
      </c>
      <c r="H48" s="130">
        <f>IF(VLOOKUP($B48,'Champ Classes'!$A:$I,7,FALSE)="","",VLOOKUP($B48,'Champ Classes'!$A:$I,7,FALSE))</f>
      </c>
      <c r="I48" s="131" t="str">
        <f>CONCATENATE(VLOOKUP(B48,Startlist!B:H,3,FALSE)," / ",VLOOKUP(B48,Startlist!B:H,4,FALSE))</f>
        <v>Taavi Niinemets / Esko Allika</v>
      </c>
      <c r="J48" s="132" t="str">
        <f>VLOOKUP(B48,Startlist!B:F,5,FALSE)</f>
        <v>EST</v>
      </c>
      <c r="K48" s="131" t="str">
        <f>VLOOKUP(B48,Startlist!B:H,7,FALSE)</f>
        <v>GAZ 51A</v>
      </c>
      <c r="L48" s="131" t="str">
        <f>VLOOKUP(B48,Startlist!B:H,6,FALSE)</f>
        <v>GAZ RALLIKLUBI</v>
      </c>
      <c r="M48" s="133" t="str">
        <f>IF(VLOOKUP(B48,Results!B:P,15,FALSE)="","Retired",VLOOKUP(B48,Results!B:P,15,FALSE))</f>
        <v> 1:11.49,3</v>
      </c>
      <c r="N48" s="303"/>
    </row>
    <row r="49" spans="1:14" ht="15" customHeight="1">
      <c r="A49" s="129">
        <f t="shared" si="0"/>
        <v>42</v>
      </c>
      <c r="B49" s="226">
        <v>74</v>
      </c>
      <c r="C49" s="130" t="str">
        <f>IF(VLOOKUP($B49,'Champ Classes'!$A:$I,2,FALSE)="","",VLOOKUP($B49,'Champ Classes'!$A:$I,2,FALSE))</f>
        <v>EMV 2</v>
      </c>
      <c r="D49" s="130" t="str">
        <f>IF(VLOOKUP($B49,'Champ Classes'!$A:$I,3,FALSE)="","",VLOOKUP($B49,'Champ Classes'!$A:$I,3,FALSE))</f>
        <v>EMV 10</v>
      </c>
      <c r="E49" s="130">
        <f>IF(VLOOKUP($B49,'Champ Classes'!$A:$I,4,FALSE)="","",VLOOKUP($B49,'Champ Classes'!$A:$I,4,FALSE))</f>
      </c>
      <c r="F49" s="130">
        <f>IF(VLOOKUP($B49,'Champ Classes'!$A:$I,5,FALSE)="","",VLOOKUP($B49,'Champ Classes'!$A:$I,5,FALSE))</f>
      </c>
      <c r="G49" s="130">
        <f>IF(VLOOKUP($B49,'Champ Classes'!$A:$I,6,FALSE)="","",VLOOKUP($B49,'Champ Classes'!$A:$I,6,FALSE))</f>
      </c>
      <c r="H49" s="130">
        <f>IF(VLOOKUP($B49,'Champ Classes'!$A:$I,7,FALSE)="","",VLOOKUP($B49,'Champ Classes'!$A:$I,7,FALSE))</f>
      </c>
      <c r="I49" s="131" t="str">
        <f>CONCATENATE(VLOOKUP(B49,Startlist!B:H,3,FALSE)," / ",VLOOKUP(B49,Startlist!B:H,4,FALSE))</f>
        <v>Rainer Tuberik / Raido Vetesina</v>
      </c>
      <c r="J49" s="132" t="str">
        <f>VLOOKUP(B49,Startlist!B:F,5,FALSE)</f>
        <v>EST</v>
      </c>
      <c r="K49" s="131" t="str">
        <f>VLOOKUP(B49,Startlist!B:H,7,FALSE)</f>
        <v>GAZ 51</v>
      </c>
      <c r="L49" s="131" t="str">
        <f>VLOOKUP(B49,Startlist!B:H,6,FALSE)</f>
        <v>GAZ RALLIKLUBI</v>
      </c>
      <c r="M49" s="133" t="str">
        <f>IF(VLOOKUP(B49,Results!B:P,15,FALSE)="","Retired",VLOOKUP(B49,Results!B:P,15,FALSE))</f>
        <v> 1:13.38,9</v>
      </c>
      <c r="N49" s="303"/>
    </row>
    <row r="50" spans="1:14" ht="15" customHeight="1">
      <c r="A50" s="129">
        <f t="shared" si="0"/>
        <v>43</v>
      </c>
      <c r="B50" s="226">
        <v>75</v>
      </c>
      <c r="C50" s="130" t="str">
        <f>IF(VLOOKUP($B50,'Champ Classes'!$A:$I,2,FALSE)="","",VLOOKUP($B50,'Champ Classes'!$A:$I,2,FALSE))</f>
        <v>EMV 2</v>
      </c>
      <c r="D50" s="130" t="str">
        <f>IF(VLOOKUP($B50,'Champ Classes'!$A:$I,3,FALSE)="","",VLOOKUP($B50,'Champ Classes'!$A:$I,3,FALSE))</f>
        <v>EMV 10</v>
      </c>
      <c r="E50" s="130">
        <f>IF(VLOOKUP($B50,'Champ Classes'!$A:$I,4,FALSE)="","",VLOOKUP($B50,'Champ Classes'!$A:$I,4,FALSE))</f>
      </c>
      <c r="F50" s="130">
        <f>IF(VLOOKUP($B50,'Champ Classes'!$A:$I,5,FALSE)="","",VLOOKUP($B50,'Champ Classes'!$A:$I,5,FALSE))</f>
      </c>
      <c r="G50" s="130">
        <f>IF(VLOOKUP($B50,'Champ Classes'!$A:$I,6,FALSE)="","",VLOOKUP($B50,'Champ Classes'!$A:$I,6,FALSE))</f>
      </c>
      <c r="H50" s="130">
        <f>IF(VLOOKUP($B50,'Champ Classes'!$A:$I,7,FALSE)="","",VLOOKUP($B50,'Champ Classes'!$A:$I,7,FALSE))</f>
      </c>
      <c r="I50" s="131" t="str">
        <f>CONCATENATE(VLOOKUP(B50,Startlist!B:H,3,FALSE)," / ",VLOOKUP(B50,Startlist!B:H,4,FALSE))</f>
        <v>Tarmo Bortnik / Rain Kaljura</v>
      </c>
      <c r="J50" s="132" t="str">
        <f>VLOOKUP(B50,Startlist!B:F,5,FALSE)</f>
        <v>EST</v>
      </c>
      <c r="K50" s="131" t="str">
        <f>VLOOKUP(B50,Startlist!B:H,7,FALSE)</f>
        <v>GAZ 51A</v>
      </c>
      <c r="L50" s="131" t="str">
        <f>VLOOKUP(B50,Startlist!B:H,6,FALSE)</f>
        <v>GAZ RALLIKLUBI</v>
      </c>
      <c r="M50" s="133" t="str">
        <f>IF(VLOOKUP(B50,Results!B:P,15,FALSE)="","Retired",VLOOKUP(B50,Results!B:P,15,FALSE))</f>
        <v> 1:13.57,8</v>
      </c>
      <c r="N50" s="303"/>
    </row>
    <row r="51" spans="1:14" ht="15" customHeight="1">
      <c r="A51" s="129">
        <f t="shared" si="0"/>
        <v>44</v>
      </c>
      <c r="B51" s="226">
        <v>63</v>
      </c>
      <c r="C51" s="130" t="str">
        <f>IF(VLOOKUP($B51,'Champ Classes'!$A:$I,2,FALSE)="","",VLOOKUP($B51,'Champ Classes'!$A:$I,2,FALSE))</f>
        <v>EMV 2</v>
      </c>
      <c r="D51" s="130" t="str">
        <f>IF(VLOOKUP($B51,'Champ Classes'!$A:$I,3,FALSE)="","",VLOOKUP($B51,'Champ Classes'!$A:$I,3,FALSE))</f>
        <v>EMV 8</v>
      </c>
      <c r="E51" s="130">
        <f>IF(VLOOKUP($B51,'Champ Classes'!$A:$I,4,FALSE)="","",VLOOKUP($B51,'Champ Classes'!$A:$I,4,FALSE))</f>
      </c>
      <c r="F51" s="130">
        <f>IF(VLOOKUP($B51,'Champ Classes'!$A:$I,5,FALSE)="","",VLOOKUP($B51,'Champ Classes'!$A:$I,5,FALSE))</f>
      </c>
      <c r="G51" s="130">
        <f>IF(VLOOKUP($B51,'Champ Classes'!$A:$I,6,FALSE)="","",VLOOKUP($B51,'Champ Classes'!$A:$I,6,FALSE))</f>
      </c>
      <c r="H51" s="130">
        <f>IF(VLOOKUP($B51,'Champ Classes'!$A:$I,7,FALSE)="","",VLOOKUP($B51,'Champ Classes'!$A:$I,7,FALSE))</f>
      </c>
      <c r="I51" s="131" t="str">
        <f>CONCATENATE(VLOOKUP(B51,Startlist!B:H,3,FALSE)," / ",VLOOKUP(B51,Startlist!B:H,4,FALSE))</f>
        <v>Tanel Samm / Kaimar Taal</v>
      </c>
      <c r="J51" s="132" t="str">
        <f>VLOOKUP(B51,Startlist!B:F,5,FALSE)</f>
        <v>EST</v>
      </c>
      <c r="K51" s="131" t="str">
        <f>VLOOKUP(B51,Startlist!B:H,7,FALSE)</f>
        <v>VW Golf 2</v>
      </c>
      <c r="L51" s="131" t="str">
        <f>VLOOKUP(B51,Startlist!B:H,6,FALSE)</f>
        <v>CUEKS RACING</v>
      </c>
      <c r="M51" s="133" t="str">
        <f>IF(VLOOKUP(B51,Results!B:P,15,FALSE)="","Retired",VLOOKUP(B51,Results!B:P,15,FALSE))</f>
        <v> 1:14.08,7</v>
      </c>
      <c r="N51" s="303"/>
    </row>
    <row r="52" spans="1:14" ht="15" customHeight="1">
      <c r="A52" s="129">
        <f t="shared" si="0"/>
        <v>45</v>
      </c>
      <c r="B52" s="226">
        <v>61</v>
      </c>
      <c r="C52" s="130" t="str">
        <f>IF(VLOOKUP($B52,'Champ Classes'!$A:$I,2,FALSE)="","",VLOOKUP($B52,'Champ Classes'!$A:$I,2,FALSE))</f>
        <v>EMV 2</v>
      </c>
      <c r="D52" s="130" t="str">
        <f>IF(VLOOKUP($B52,'Champ Classes'!$A:$I,3,FALSE)="","",VLOOKUP($B52,'Champ Classes'!$A:$I,3,FALSE))</f>
        <v>EMV 9</v>
      </c>
      <c r="E52" s="130">
        <f>IF(VLOOKUP($B52,'Champ Classes'!$A:$I,4,FALSE)="","",VLOOKUP($B52,'Champ Classes'!$A:$I,4,FALSE))</f>
      </c>
      <c r="F52" s="130">
        <f>IF(VLOOKUP($B52,'Champ Classes'!$A:$I,5,FALSE)="","",VLOOKUP($B52,'Champ Classes'!$A:$I,5,FALSE))</f>
      </c>
      <c r="G52" s="130">
        <f>IF(VLOOKUP($B52,'Champ Classes'!$A:$I,6,FALSE)="","",VLOOKUP($B52,'Champ Classes'!$A:$I,6,FALSE))</f>
      </c>
      <c r="H52" s="130">
        <f>IF(VLOOKUP($B52,'Champ Classes'!$A:$I,7,FALSE)="","",VLOOKUP($B52,'Champ Classes'!$A:$I,7,FALSE))</f>
      </c>
      <c r="I52" s="131" t="str">
        <f>CONCATENATE(VLOOKUP(B52,Startlist!B:H,3,FALSE)," / ",VLOOKUP(B52,Startlist!B:H,4,FALSE))</f>
        <v>Lauri Peegel / Anti Eelmets</v>
      </c>
      <c r="J52" s="132" t="str">
        <f>VLOOKUP(B52,Startlist!B:F,5,FALSE)</f>
        <v>EST</v>
      </c>
      <c r="K52" s="131" t="str">
        <f>VLOOKUP(B52,Startlist!B:H,7,FALSE)</f>
        <v>Honda Civic</v>
      </c>
      <c r="L52" s="131" t="str">
        <f>VLOOKUP(B52,Startlist!B:H,6,FALSE)</f>
        <v>PIHTLA RT</v>
      </c>
      <c r="M52" s="133" t="str">
        <f>IF(VLOOKUP(B52,Results!B:P,15,FALSE)="","Retired",VLOOKUP(B52,Results!B:P,15,FALSE))</f>
        <v> 1:15.25,5</v>
      </c>
      <c r="N52" s="303"/>
    </row>
    <row r="53" spans="1:14" ht="15" customHeight="1">
      <c r="A53" s="129">
        <f t="shared" si="0"/>
        <v>46</v>
      </c>
      <c r="B53" s="226">
        <v>69</v>
      </c>
      <c r="C53" s="130" t="str">
        <f>IF(VLOOKUP($B53,'Champ Classes'!$A:$I,2,FALSE)="","",VLOOKUP($B53,'Champ Classes'!$A:$I,2,FALSE))</f>
        <v>EMV 2</v>
      </c>
      <c r="D53" s="130" t="str">
        <f>IF(VLOOKUP($B53,'Champ Classes'!$A:$I,3,FALSE)="","",VLOOKUP($B53,'Champ Classes'!$A:$I,3,FALSE))</f>
        <v>EMV 9</v>
      </c>
      <c r="E53" s="130">
        <f>IF(VLOOKUP($B53,'Champ Classes'!$A:$I,4,FALSE)="","",VLOOKUP($B53,'Champ Classes'!$A:$I,4,FALSE))</f>
      </c>
      <c r="F53" s="130">
        <f>IF(VLOOKUP($B53,'Champ Classes'!$A:$I,5,FALSE)="","",VLOOKUP($B53,'Champ Classes'!$A:$I,5,FALSE))</f>
      </c>
      <c r="G53" s="130">
        <f>IF(VLOOKUP($B53,'Champ Classes'!$A:$I,6,FALSE)="","",VLOOKUP($B53,'Champ Classes'!$A:$I,6,FALSE))</f>
      </c>
      <c r="H53" s="130">
        <f>IF(VLOOKUP($B53,'Champ Classes'!$A:$I,7,FALSE)="","",VLOOKUP($B53,'Champ Classes'!$A:$I,7,FALSE))</f>
      </c>
      <c r="I53" s="131" t="str">
        <f>CONCATENATE(VLOOKUP(B53,Startlist!B:H,3,FALSE)," / ",VLOOKUP(B53,Startlist!B:H,4,FALSE))</f>
        <v>Tarmo Kikkatalo / Urmas Reigo</v>
      </c>
      <c r="J53" s="132" t="str">
        <f>VLOOKUP(B53,Startlist!B:F,5,FALSE)</f>
        <v>EST</v>
      </c>
      <c r="K53" s="131" t="str">
        <f>VLOOKUP(B53,Startlist!B:H,7,FALSE)</f>
        <v>VAZ 2105</v>
      </c>
      <c r="L53" s="131" t="str">
        <f>VLOOKUP(B53,Startlist!B:H,6,FALSE)</f>
        <v>VILSPORT KLUBI MTÜ</v>
      </c>
      <c r="M53" s="133" t="str">
        <f>IF(VLOOKUP(B53,Results!B:P,15,FALSE)="","Retired",VLOOKUP(B53,Results!B:P,15,FALSE))</f>
        <v> 1:16.46,7</v>
      </c>
      <c r="N53" s="303"/>
    </row>
    <row r="54" spans="1:14" ht="15" customHeight="1">
      <c r="A54" s="129">
        <f t="shared" si="0"/>
        <v>47</v>
      </c>
      <c r="B54" s="226">
        <v>26</v>
      </c>
      <c r="C54" s="130" t="str">
        <f>IF(VLOOKUP($B54,'Champ Classes'!$A:$I,2,FALSE)="","",VLOOKUP($B54,'Champ Classes'!$A:$I,2,FALSE))</f>
        <v>EMV 2</v>
      </c>
      <c r="D54" s="130">
        <f>IF(VLOOKUP($B54,'Champ Classes'!$A:$I,3,FALSE)="","",VLOOKUP($B54,'Champ Classes'!$A:$I,3,FALSE))</f>
      </c>
      <c r="E54" s="130" t="str">
        <f>IF(VLOOKUP($B54,'Champ Classes'!$A:$I,4,FALSE)="","",VLOOKUP($B54,'Champ Classes'!$A:$I,4,FALSE))</f>
        <v>LRC ABS 18</v>
      </c>
      <c r="F54" s="130" t="str">
        <f>IF(VLOOKUP($B54,'Champ Classes'!$A:$I,5,FALSE)="","",VLOOKUP($B54,'Champ Classes'!$A:$I,5,FALSE))</f>
        <v>LRC3 18</v>
      </c>
      <c r="G54" s="130" t="str">
        <f>IF(VLOOKUP($B54,'Champ Classes'!$A:$I,6,FALSE)="","",VLOOKUP($B54,'Champ Classes'!$A:$I,6,FALSE))</f>
        <v>LRC Junior 18</v>
      </c>
      <c r="H54" s="130" t="str">
        <f>IF(VLOOKUP($B54,'Champ Classes'!$A:$I,7,FALSE)="","",VLOOKUP($B54,'Champ Classes'!$A:$I,7,FALSE))</f>
        <v>SRT</v>
      </c>
      <c r="I54" s="131" t="str">
        <f>CONCATENATE(VLOOKUP(B54,Startlist!B:H,3,FALSE)," / ",VLOOKUP(B54,Startlist!B:H,4,FALSE))</f>
        <v>Oliver Solberg / Veronica Engan</v>
      </c>
      <c r="J54" s="132" t="str">
        <f>VLOOKUP(B54,Startlist!B:F,5,FALSE)</f>
        <v>LAT / NOR</v>
      </c>
      <c r="K54" s="131" t="str">
        <f>VLOOKUP(B54,Startlist!B:H,7,FALSE)</f>
        <v>Peugeot 208 R2</v>
      </c>
      <c r="L54" s="131" t="str">
        <f>VLOOKUP(B54,Startlist!B:H,6,FALSE)</f>
        <v>SPORTS RACING TECHNOLOGIES</v>
      </c>
      <c r="M54" s="133" t="str">
        <f>IF(VLOOKUP(B54,Results!B:P,15,FALSE)="","Retired",VLOOKUP(B54,Results!B:P,15,FALSE))</f>
        <v> 1:17.18,3</v>
      </c>
      <c r="N54" s="303"/>
    </row>
    <row r="55" spans="1:14" ht="15" customHeight="1">
      <c r="A55" s="129">
        <f t="shared" si="0"/>
        <v>48</v>
      </c>
      <c r="B55" s="226">
        <v>67</v>
      </c>
      <c r="C55" s="130" t="str">
        <f>IF(VLOOKUP($B55,'Champ Classes'!$A:$I,2,FALSE)="","",VLOOKUP($B55,'Champ Classes'!$A:$I,2,FALSE))</f>
        <v>EMV 2</v>
      </c>
      <c r="D55" s="130" t="str">
        <f>IF(VLOOKUP($B55,'Champ Classes'!$A:$I,3,FALSE)="","",VLOOKUP($B55,'Champ Classes'!$A:$I,3,FALSE))</f>
        <v>EMV 9</v>
      </c>
      <c r="E55" s="130">
        <f>IF(VLOOKUP($B55,'Champ Classes'!$A:$I,4,FALSE)="","",VLOOKUP($B55,'Champ Classes'!$A:$I,4,FALSE))</f>
      </c>
      <c r="F55" s="130">
        <f>IF(VLOOKUP($B55,'Champ Classes'!$A:$I,5,FALSE)="","",VLOOKUP($B55,'Champ Classes'!$A:$I,5,FALSE))</f>
      </c>
      <c r="G55" s="130">
        <f>IF(VLOOKUP($B55,'Champ Classes'!$A:$I,6,FALSE)="","",VLOOKUP($B55,'Champ Classes'!$A:$I,6,FALSE))</f>
      </c>
      <c r="H55" s="130">
        <f>IF(VLOOKUP($B55,'Champ Classes'!$A:$I,7,FALSE)="","",VLOOKUP($B55,'Champ Classes'!$A:$I,7,FALSE))</f>
      </c>
      <c r="I55" s="131" t="str">
        <f>CONCATENATE(VLOOKUP(B55,Startlist!B:H,3,FALSE)," / ",VLOOKUP(B55,Startlist!B:H,4,FALSE))</f>
        <v>Vaido Tali / Marti Halling</v>
      </c>
      <c r="J55" s="132" t="str">
        <f>VLOOKUP(B55,Startlist!B:F,5,FALSE)</f>
        <v>EST</v>
      </c>
      <c r="K55" s="131" t="str">
        <f>VLOOKUP(B55,Startlist!B:H,7,FALSE)</f>
        <v>LADA 2105</v>
      </c>
      <c r="L55" s="131" t="str">
        <f>VLOOKUP(B55,Startlist!B:H,6,FALSE)</f>
        <v>KAUR MOTORSPORT</v>
      </c>
      <c r="M55" s="133" t="str">
        <f>IF(VLOOKUP(B55,Results!B:P,15,FALSE)="","Retired",VLOOKUP(B55,Results!B:P,15,FALSE))</f>
        <v> 1:18.43,2</v>
      </c>
      <c r="N55" s="303"/>
    </row>
    <row r="56" spans="1:14" ht="15" customHeight="1">
      <c r="A56" s="129">
        <f t="shared" si="0"/>
        <v>49</v>
      </c>
      <c r="B56" s="226">
        <v>77</v>
      </c>
      <c r="C56" s="130" t="str">
        <f>IF(VLOOKUP($B56,'Champ Classes'!$A:$I,2,FALSE)="","",VLOOKUP($B56,'Champ Classes'!$A:$I,2,FALSE))</f>
        <v>EMV 2</v>
      </c>
      <c r="D56" s="130" t="str">
        <f>IF(VLOOKUP($B56,'Champ Classes'!$A:$I,3,FALSE)="","",VLOOKUP($B56,'Champ Classes'!$A:$I,3,FALSE))</f>
        <v>EMV 10</v>
      </c>
      <c r="E56" s="130">
        <f>IF(VLOOKUP($B56,'Champ Classes'!$A:$I,4,FALSE)="","",VLOOKUP($B56,'Champ Classes'!$A:$I,4,FALSE))</f>
      </c>
      <c r="F56" s="130">
        <f>IF(VLOOKUP($B56,'Champ Classes'!$A:$I,5,FALSE)="","",VLOOKUP($B56,'Champ Classes'!$A:$I,5,FALSE))</f>
      </c>
      <c r="G56" s="130">
        <f>IF(VLOOKUP($B56,'Champ Classes'!$A:$I,6,FALSE)="","",VLOOKUP($B56,'Champ Classes'!$A:$I,6,FALSE))</f>
      </c>
      <c r="H56" s="130">
        <f>IF(VLOOKUP($B56,'Champ Classes'!$A:$I,7,FALSE)="","",VLOOKUP($B56,'Champ Classes'!$A:$I,7,FALSE))</f>
      </c>
      <c r="I56" s="131" t="str">
        <f>CONCATENATE(VLOOKUP(B56,Startlist!B:H,3,FALSE)," / ",VLOOKUP(B56,Startlist!B:H,4,FALSE))</f>
        <v>Janno Kamp / Silver Raudmägi</v>
      </c>
      <c r="J56" s="132" t="str">
        <f>VLOOKUP(B56,Startlist!B:F,5,FALSE)</f>
        <v>EST</v>
      </c>
      <c r="K56" s="131" t="str">
        <f>VLOOKUP(B56,Startlist!B:H,7,FALSE)</f>
        <v>GAZ 51</v>
      </c>
      <c r="L56" s="131" t="str">
        <f>VLOOKUP(B56,Startlist!B:H,6,FALSE)</f>
        <v>MÄRJAMAA RALLY TEAM</v>
      </c>
      <c r="M56" s="133" t="str">
        <f>IF(VLOOKUP(B56,Results!B:P,15,FALSE)="","Retired",VLOOKUP(B56,Results!B:P,15,FALSE))</f>
        <v> 1:19.36,9</v>
      </c>
      <c r="N56" s="303"/>
    </row>
    <row r="57" spans="1:14" ht="15" customHeight="1">
      <c r="A57" s="129">
        <f t="shared" si="0"/>
        <v>50</v>
      </c>
      <c r="B57" s="226">
        <v>76</v>
      </c>
      <c r="C57" s="130" t="str">
        <f>IF(VLOOKUP($B57,'Champ Classes'!$A:$I,2,FALSE)="","",VLOOKUP($B57,'Champ Classes'!$A:$I,2,FALSE))</f>
        <v>EMV 2</v>
      </c>
      <c r="D57" s="130" t="str">
        <f>IF(VLOOKUP($B57,'Champ Classes'!$A:$I,3,FALSE)="","",VLOOKUP($B57,'Champ Classes'!$A:$I,3,FALSE))</f>
        <v>EMV 10</v>
      </c>
      <c r="E57" s="130">
        <f>IF(VLOOKUP($B57,'Champ Classes'!$A:$I,4,FALSE)="","",VLOOKUP($B57,'Champ Classes'!$A:$I,4,FALSE))</f>
      </c>
      <c r="F57" s="130">
        <f>IF(VLOOKUP($B57,'Champ Classes'!$A:$I,5,FALSE)="","",VLOOKUP($B57,'Champ Classes'!$A:$I,5,FALSE))</f>
      </c>
      <c r="G57" s="130">
        <f>IF(VLOOKUP($B57,'Champ Classes'!$A:$I,6,FALSE)="","",VLOOKUP($B57,'Champ Classes'!$A:$I,6,FALSE))</f>
      </c>
      <c r="H57" s="130">
        <f>IF(VLOOKUP($B57,'Champ Classes'!$A:$I,7,FALSE)="","",VLOOKUP($B57,'Champ Classes'!$A:$I,7,FALSE))</f>
      </c>
      <c r="I57" s="131" t="str">
        <f>CONCATENATE(VLOOKUP(B57,Startlist!B:H,3,FALSE)," / ",VLOOKUP(B57,Startlist!B:H,4,FALSE))</f>
        <v>Veiko Liukanen / Toivo Liukanen</v>
      </c>
      <c r="J57" s="132" t="str">
        <f>VLOOKUP(B57,Startlist!B:F,5,FALSE)</f>
        <v>EST</v>
      </c>
      <c r="K57" s="131" t="str">
        <f>VLOOKUP(B57,Startlist!B:H,7,FALSE)</f>
        <v>GAZ 51</v>
      </c>
      <c r="L57" s="131" t="str">
        <f>VLOOKUP(B57,Startlist!B:H,6,FALSE)</f>
        <v>MÄRJAMAA RALLY TEAM</v>
      </c>
      <c r="M57" s="133" t="str">
        <f>IF(VLOOKUP(B57,Results!B:P,15,FALSE)="","Retired",VLOOKUP(B57,Results!B:P,15,FALSE))</f>
        <v> 1:20.14,4</v>
      </c>
      <c r="N57" s="303"/>
    </row>
    <row r="58" spans="1:14" ht="15" customHeight="1">
      <c r="A58" s="129">
        <f t="shared" si="0"/>
        <v>51</v>
      </c>
      <c r="B58" s="226">
        <v>65</v>
      </c>
      <c r="C58" s="130" t="str">
        <f>IF(VLOOKUP($B58,'Champ Classes'!$A:$I,2,FALSE)="","",VLOOKUP($B58,'Champ Classes'!$A:$I,2,FALSE))</f>
        <v>EMV 2</v>
      </c>
      <c r="D58" s="130" t="str">
        <f>IF(VLOOKUP($B58,'Champ Classes'!$A:$I,3,FALSE)="","",VLOOKUP($B58,'Champ Classes'!$A:$I,3,FALSE))</f>
        <v>EMV 8</v>
      </c>
      <c r="E58" s="130">
        <f>IF(VLOOKUP($B58,'Champ Classes'!$A:$I,4,FALSE)="","",VLOOKUP($B58,'Champ Classes'!$A:$I,4,FALSE))</f>
      </c>
      <c r="F58" s="130">
        <f>IF(VLOOKUP($B58,'Champ Classes'!$A:$I,5,FALSE)="","",VLOOKUP($B58,'Champ Classes'!$A:$I,5,FALSE))</f>
      </c>
      <c r="G58" s="130">
        <f>IF(VLOOKUP($B58,'Champ Classes'!$A:$I,6,FALSE)="","",VLOOKUP($B58,'Champ Classes'!$A:$I,6,FALSE))</f>
      </c>
      <c r="H58" s="130">
        <f>IF(VLOOKUP($B58,'Champ Classes'!$A:$I,7,FALSE)="","",VLOOKUP($B58,'Champ Classes'!$A:$I,7,FALSE))</f>
      </c>
      <c r="I58" s="131" t="str">
        <f>CONCATENATE(VLOOKUP(B58,Startlist!B:H,3,FALSE)," / ",VLOOKUP(B58,Startlist!B:H,4,FALSE))</f>
        <v>Kristjan Lepind / Mirko Kaunis</v>
      </c>
      <c r="J58" s="132" t="str">
        <f>VLOOKUP(B58,Startlist!B:F,5,FALSE)</f>
        <v>EST</v>
      </c>
      <c r="K58" s="131" t="str">
        <f>VLOOKUP(B58,Startlist!B:H,7,FALSE)</f>
        <v>Ford Focus</v>
      </c>
      <c r="L58" s="131" t="str">
        <f>VLOOKUP(B58,Startlist!B:H,6,FALSE)</f>
        <v>ALM MOTORSPORT</v>
      </c>
      <c r="M58" s="133" t="str">
        <f>IF(VLOOKUP(B58,Results!B:P,15,FALSE)="","Retired",VLOOKUP(B58,Results!B:P,15,FALSE))</f>
        <v> 1:24.52,7</v>
      </c>
      <c r="N58" s="303"/>
    </row>
    <row r="59" spans="1:14" ht="15" customHeight="1">
      <c r="A59" s="129"/>
      <c r="B59" s="226">
        <v>1</v>
      </c>
      <c r="C59" s="130" t="str">
        <f>IF(VLOOKUP($B59,'Champ Classes'!$A:$I,2,FALSE)="","",VLOOKUP($B59,'Champ Classes'!$A:$I,2,FALSE))</f>
        <v>EMV 1</v>
      </c>
      <c r="D59" s="130">
        <f>IF(VLOOKUP($B59,'Champ Classes'!$A:$I,3,FALSE)="","",VLOOKUP($B59,'Champ Classes'!$A:$I,3,FALSE))</f>
      </c>
      <c r="E59" s="130">
        <f>IF(VLOOKUP($B59,'Champ Classes'!$A:$I,4,FALSE)="","",VLOOKUP($B59,'Champ Classes'!$A:$I,4,FALSE))</f>
      </c>
      <c r="F59" s="130">
        <f>IF(VLOOKUP($B59,'Champ Classes'!$A:$I,5,FALSE)="","",VLOOKUP($B59,'Champ Classes'!$A:$I,5,FALSE))</f>
      </c>
      <c r="G59" s="130">
        <f>IF(VLOOKUP($B59,'Champ Classes'!$A:$I,6,FALSE)="","",VLOOKUP($B59,'Champ Classes'!$A:$I,6,FALSE))</f>
      </c>
      <c r="H59" s="130">
        <f>IF(VLOOKUP($B59,'Champ Classes'!$A:$I,7,FALSE)="","",VLOOKUP($B59,'Champ Classes'!$A:$I,7,FALSE))</f>
      </c>
      <c r="I59" s="131" t="str">
        <f>CONCATENATE(VLOOKUP(B59,Startlist!B:H,3,FALSE)," / ",VLOOKUP(B59,Startlist!B:H,4,FALSE))</f>
        <v>Georg Gross / Raigo Mōlder</v>
      </c>
      <c r="J59" s="132" t="str">
        <f>VLOOKUP(B59,Startlist!B:F,5,FALSE)</f>
        <v>EST</v>
      </c>
      <c r="K59" s="131" t="str">
        <f>VLOOKUP(B59,Startlist!B:H,7,FALSE)</f>
        <v>Ford Fiesta WRC</v>
      </c>
      <c r="L59" s="131" t="str">
        <f>VLOOKUP(B59,Startlist!B:H,6,FALSE)</f>
        <v>OT RACING</v>
      </c>
      <c r="M59" s="306" t="str">
        <f>IF(VLOOKUP(B59,Results!B:P,15,FALSE)="","Retired",VLOOKUP(B59,Results!B:P,15,FALSE))</f>
        <v>Retired</v>
      </c>
      <c r="N59" s="303"/>
    </row>
    <row r="60" spans="1:14" ht="15" customHeight="1">
      <c r="A60" s="129"/>
      <c r="B60" s="226">
        <v>2</v>
      </c>
      <c r="C60" s="130" t="str">
        <f>IF(VLOOKUP($B60,'Champ Classes'!$A:$I,2,FALSE)="","",VLOOKUP($B60,'Champ Classes'!$A:$I,2,FALSE))</f>
        <v>EMV 1</v>
      </c>
      <c r="D60" s="130">
        <f>IF(VLOOKUP($B60,'Champ Classes'!$A:$I,3,FALSE)="","",VLOOKUP($B60,'Champ Classes'!$A:$I,3,FALSE))</f>
      </c>
      <c r="E60" s="130" t="str">
        <f>IF(VLOOKUP($B60,'Champ Classes'!$A:$I,4,FALSE)="","",VLOOKUP($B60,'Champ Classes'!$A:$I,4,FALSE))</f>
        <v>LRC ABS 18</v>
      </c>
      <c r="F60" s="130">
        <f>IF(VLOOKUP($B60,'Champ Classes'!$A:$I,5,FALSE)="","",VLOOKUP($B60,'Champ Classes'!$A:$I,5,FALSE))</f>
      </c>
      <c r="G60" s="130">
        <f>IF(VLOOKUP($B60,'Champ Classes'!$A:$I,6,FALSE)="","",VLOOKUP($B60,'Champ Classes'!$A:$I,6,FALSE))</f>
      </c>
      <c r="H60" s="130">
        <f>IF(VLOOKUP($B60,'Champ Classes'!$A:$I,7,FALSE)="","",VLOOKUP($B60,'Champ Classes'!$A:$I,7,FALSE))</f>
      </c>
      <c r="I60" s="131" t="str">
        <f>CONCATENATE(VLOOKUP(B60,Startlist!B:H,3,FALSE)," / ",VLOOKUP(B60,Startlist!B:H,4,FALSE))</f>
        <v>Egon Kaur / Silver Simm</v>
      </c>
      <c r="J60" s="132" t="str">
        <f>VLOOKUP(B60,Startlist!B:F,5,FALSE)</f>
        <v>EST</v>
      </c>
      <c r="K60" s="131" t="str">
        <f>VLOOKUP(B60,Startlist!B:H,7,FALSE)</f>
        <v>Ford Fiesta</v>
      </c>
      <c r="L60" s="131" t="str">
        <f>VLOOKUP(B60,Startlist!B:H,6,FALSE)</f>
        <v>KAUR MOTORSPORT</v>
      </c>
      <c r="M60" s="306" t="str">
        <f>IF(VLOOKUP(B60,Results!B:P,15,FALSE)="","Retired",VLOOKUP(B60,Results!B:P,15,FALSE))</f>
        <v>Retired</v>
      </c>
      <c r="N60" s="303"/>
    </row>
    <row r="61" spans="1:14" ht="15" customHeight="1">
      <c r="A61" s="129"/>
      <c r="B61" s="226">
        <v>3</v>
      </c>
      <c r="C61" s="130" t="str">
        <f>IF(VLOOKUP($B61,'Champ Classes'!$A:$I,2,FALSE)="","",VLOOKUP($B61,'Champ Classes'!$A:$I,2,FALSE))</f>
        <v>EMV 1</v>
      </c>
      <c r="D61" s="130">
        <f>IF(VLOOKUP($B61,'Champ Classes'!$A:$I,3,FALSE)="","",VLOOKUP($B61,'Champ Classes'!$A:$I,3,FALSE))</f>
      </c>
      <c r="E61" s="130">
        <f>IF(VLOOKUP($B61,'Champ Classes'!$A:$I,4,FALSE)="","",VLOOKUP($B61,'Champ Classes'!$A:$I,4,FALSE))</f>
      </c>
      <c r="F61" s="130">
        <f>IF(VLOOKUP($B61,'Champ Classes'!$A:$I,5,FALSE)="","",VLOOKUP($B61,'Champ Classes'!$A:$I,5,FALSE))</f>
      </c>
      <c r="G61" s="130">
        <f>IF(VLOOKUP($B61,'Champ Classes'!$A:$I,6,FALSE)="","",VLOOKUP($B61,'Champ Classes'!$A:$I,6,FALSE))</f>
      </c>
      <c r="H61" s="130">
        <f>IF(VLOOKUP($B61,'Champ Classes'!$A:$I,7,FALSE)="","",VLOOKUP($B61,'Champ Classes'!$A:$I,7,FALSE))</f>
      </c>
      <c r="I61" s="131" t="str">
        <f>CONCATENATE(VLOOKUP(B61,Startlist!B:H,3,FALSE)," / ",VLOOKUP(B61,Startlist!B:H,4,FALSE))</f>
        <v>Roland Murakas / Kalle Adler</v>
      </c>
      <c r="J61" s="132" t="str">
        <f>VLOOKUP(B61,Startlist!B:F,5,FALSE)</f>
        <v>EST</v>
      </c>
      <c r="K61" s="131" t="str">
        <f>VLOOKUP(B61,Startlist!B:H,7,FALSE)</f>
        <v>Ford Fiesta</v>
      </c>
      <c r="L61" s="131" t="str">
        <f>VLOOKUP(B61,Startlist!B:H,6,FALSE)</f>
        <v>PROREHV RALLY TEAM</v>
      </c>
      <c r="M61" s="306" t="str">
        <f>IF(VLOOKUP(B61,Results!B:P,15,FALSE)="","Retired",VLOOKUP(B61,Results!B:P,15,FALSE))</f>
        <v>Retired</v>
      </c>
      <c r="N61" s="303"/>
    </row>
    <row r="62" spans="1:14" ht="15" customHeight="1">
      <c r="A62" s="129"/>
      <c r="B62" s="226">
        <v>6</v>
      </c>
      <c r="C62" s="130" t="str">
        <f>IF(VLOOKUP($B62,'Champ Classes'!$A:$I,2,FALSE)="","",VLOOKUP($B62,'Champ Classes'!$A:$I,2,FALSE))</f>
        <v>EMV 1</v>
      </c>
      <c r="D62" s="130" t="str">
        <f>IF(VLOOKUP($B62,'Champ Classes'!$A:$I,3,FALSE)="","",VLOOKUP($B62,'Champ Classes'!$A:$I,3,FALSE))</f>
        <v>EMV 3</v>
      </c>
      <c r="E62" s="130" t="str">
        <f>IF(VLOOKUP($B62,'Champ Classes'!$A:$I,4,FALSE)="","",VLOOKUP($B62,'Champ Classes'!$A:$I,4,FALSE))</f>
        <v>LRC ABS 18</v>
      </c>
      <c r="F62" s="130">
        <f>IF(VLOOKUP($B62,'Champ Classes'!$A:$I,5,FALSE)="","",VLOOKUP($B62,'Champ Classes'!$A:$I,5,FALSE))</f>
      </c>
      <c r="G62" s="130">
        <f>IF(VLOOKUP($B62,'Champ Classes'!$A:$I,6,FALSE)="","",VLOOKUP($B62,'Champ Classes'!$A:$I,6,FALSE))</f>
      </c>
      <c r="H62" s="130" t="str">
        <f>IF(VLOOKUP($B62,'Champ Classes'!$A:$I,7,FALSE)="","",VLOOKUP($B62,'Champ Classes'!$A:$I,7,FALSE))</f>
        <v>NEIKSANS</v>
      </c>
      <c r="I62" s="131" t="str">
        <f>CONCATENATE(VLOOKUP(B62,Startlist!B:H,3,FALSE)," / ",VLOOKUP(B62,Startlist!B:H,4,FALSE))</f>
        <v>Janis Berkis / Edgars Ceporjus</v>
      </c>
      <c r="J62" s="132" t="str">
        <f>VLOOKUP(B62,Startlist!B:F,5,FALSE)</f>
        <v>LAT</v>
      </c>
      <c r="K62" s="131" t="str">
        <f>VLOOKUP(B62,Startlist!B:H,7,FALSE)</f>
        <v>Ford Fiesta</v>
      </c>
      <c r="L62" s="131" t="str">
        <f>VLOOKUP(B62,Startlist!B:H,6,FALSE)</f>
        <v>NEIKSANS RALLYSPORT</v>
      </c>
      <c r="M62" s="306" t="str">
        <f>IF(VLOOKUP(B62,Results!B:P,15,FALSE)="","Retired",VLOOKUP(B62,Results!B:P,15,FALSE))</f>
        <v>Retired</v>
      </c>
      <c r="N62" s="303"/>
    </row>
    <row r="63" spans="1:14" ht="15" customHeight="1">
      <c r="A63" s="129"/>
      <c r="B63" s="226">
        <v>14</v>
      </c>
      <c r="C63" s="130" t="str">
        <f>IF(VLOOKUP($B63,'Champ Classes'!$A:$I,2,FALSE)="","",VLOOKUP($B63,'Champ Classes'!$A:$I,2,FALSE))</f>
        <v>EMV 1</v>
      </c>
      <c r="D63" s="130" t="str">
        <f>IF(VLOOKUP($B63,'Champ Classes'!$A:$I,3,FALSE)="","",VLOOKUP($B63,'Champ Classes'!$A:$I,3,FALSE))</f>
        <v>EMV 4</v>
      </c>
      <c r="E63" s="130">
        <f>IF(VLOOKUP($B63,'Champ Classes'!$A:$I,4,FALSE)="","",VLOOKUP($B63,'Champ Classes'!$A:$I,4,FALSE))</f>
      </c>
      <c r="F63" s="130">
        <f>IF(VLOOKUP($B63,'Champ Classes'!$A:$I,5,FALSE)="","",VLOOKUP($B63,'Champ Classes'!$A:$I,5,FALSE))</f>
      </c>
      <c r="G63" s="130">
        <f>IF(VLOOKUP($B63,'Champ Classes'!$A:$I,6,FALSE)="","",VLOOKUP($B63,'Champ Classes'!$A:$I,6,FALSE))</f>
      </c>
      <c r="H63" s="130">
        <f>IF(VLOOKUP($B63,'Champ Classes'!$A:$I,7,FALSE)="","",VLOOKUP($B63,'Champ Classes'!$A:$I,7,FALSE))</f>
      </c>
      <c r="I63" s="131" t="str">
        <f>CONCATENATE(VLOOKUP(B63,Startlist!B:H,3,FALSE)," / ",VLOOKUP(B63,Startlist!B:H,4,FALSE))</f>
        <v>Anre Saks / Rainer Maasik</v>
      </c>
      <c r="J63" s="132" t="str">
        <f>VLOOKUP(B63,Startlist!B:F,5,FALSE)</f>
        <v>EST</v>
      </c>
      <c r="K63" s="131" t="str">
        <f>VLOOKUP(B63,Startlist!B:H,7,FALSE)</f>
        <v>Mitsubishi Lancer Evo 7</v>
      </c>
      <c r="L63" s="131" t="str">
        <f>VLOOKUP(B63,Startlist!B:H,6,FALSE)</f>
        <v>KAUR MOTORSPORT</v>
      </c>
      <c r="M63" s="306" t="str">
        <f>IF(VLOOKUP(B63,Results!B:P,15,FALSE)="","Retired",VLOOKUP(B63,Results!B:P,15,FALSE))</f>
        <v>Retired</v>
      </c>
      <c r="N63" s="303"/>
    </row>
    <row r="64" spans="1:14" ht="15" customHeight="1">
      <c r="A64" s="129"/>
      <c r="B64" s="226">
        <v>16</v>
      </c>
      <c r="C64" s="130" t="str">
        <f>IF(VLOOKUP($B64,'Champ Classes'!$A:$I,2,FALSE)="","",VLOOKUP($B64,'Champ Classes'!$A:$I,2,FALSE))</f>
        <v>EMV 2</v>
      </c>
      <c r="D64" s="130" t="str">
        <f>IF(VLOOKUP($B64,'Champ Classes'!$A:$I,3,FALSE)="","",VLOOKUP($B64,'Champ Classes'!$A:$I,3,FALSE))</f>
        <v>EMV 6</v>
      </c>
      <c r="E64" s="130" t="str">
        <f>IF(VLOOKUP($B64,'Champ Classes'!$A:$I,4,FALSE)="","",VLOOKUP($B64,'Champ Classes'!$A:$I,4,FALSE))</f>
        <v>LRC ABS 18</v>
      </c>
      <c r="F64" s="130" t="str">
        <f>IF(VLOOKUP($B64,'Champ Classes'!$A:$I,5,FALSE)="","",VLOOKUP($B64,'Champ Classes'!$A:$I,5,FALSE))</f>
        <v>LRC3 18</v>
      </c>
      <c r="G64" s="130" t="str">
        <f>IF(VLOOKUP($B64,'Champ Classes'!$A:$I,6,FALSE)="","",VLOOKUP($B64,'Champ Classes'!$A:$I,6,FALSE))</f>
        <v>LRC Junior 18</v>
      </c>
      <c r="H64" s="130">
        <f>IF(VLOOKUP($B64,'Champ Classes'!$A:$I,7,FALSE)="","",VLOOKUP($B64,'Champ Classes'!$A:$I,7,FALSE))</f>
      </c>
      <c r="I64" s="131" t="str">
        <f>CONCATENATE(VLOOKUP(B64,Startlist!B:H,3,FALSE)," / ",VLOOKUP(B64,Startlist!B:H,4,FALSE))</f>
        <v>Kaspar Kasari / Hannes Kuusmaa</v>
      </c>
      <c r="J64" s="132" t="str">
        <f>VLOOKUP(B64,Startlist!B:F,5,FALSE)</f>
        <v>EST</v>
      </c>
      <c r="K64" s="131" t="str">
        <f>VLOOKUP(B64,Startlist!B:H,7,FALSE)</f>
        <v>Ford Fiesta R2T</v>
      </c>
      <c r="L64" s="131" t="str">
        <f>VLOOKUP(B64,Startlist!B:H,6,FALSE)</f>
        <v>OT RACING</v>
      </c>
      <c r="M64" s="306" t="str">
        <f>IF(VLOOKUP(B64,Results!B:P,15,FALSE)="","Retired",VLOOKUP(B64,Results!B:P,15,FALSE))</f>
        <v>Retired</v>
      </c>
      <c r="N64" s="303"/>
    </row>
    <row r="65" spans="1:14" ht="15" customHeight="1">
      <c r="A65" s="129"/>
      <c r="B65" s="226">
        <v>20</v>
      </c>
      <c r="C65" s="130" t="str">
        <f>IF(VLOOKUP($B65,'Champ Classes'!$A:$I,2,FALSE)="","",VLOOKUP($B65,'Champ Classes'!$A:$I,2,FALSE))</f>
        <v>EMV 2</v>
      </c>
      <c r="D65" s="130" t="str">
        <f>IF(VLOOKUP($B65,'Champ Classes'!$A:$I,3,FALSE)="","",VLOOKUP($B65,'Champ Classes'!$A:$I,3,FALSE))</f>
        <v>EMV 6</v>
      </c>
      <c r="E65" s="130">
        <f>IF(VLOOKUP($B65,'Champ Classes'!$A:$I,4,FALSE)="","",VLOOKUP($B65,'Champ Classes'!$A:$I,4,FALSE))</f>
      </c>
      <c r="F65" s="130">
        <f>IF(VLOOKUP($B65,'Champ Classes'!$A:$I,5,FALSE)="","",VLOOKUP($B65,'Champ Classes'!$A:$I,5,FALSE))</f>
      </c>
      <c r="G65" s="130">
        <f>IF(VLOOKUP($B65,'Champ Classes'!$A:$I,6,FALSE)="","",VLOOKUP($B65,'Champ Classes'!$A:$I,6,FALSE))</f>
      </c>
      <c r="H65" s="130">
        <f>IF(VLOOKUP($B65,'Champ Classes'!$A:$I,7,FALSE)="","",VLOOKUP($B65,'Champ Classes'!$A:$I,7,FALSE))</f>
      </c>
      <c r="I65" s="131" t="str">
        <f>CONCATENATE(VLOOKUP(B65,Startlist!B:H,3,FALSE)," / ",VLOOKUP(B65,Startlist!B:H,4,FALSE))</f>
        <v>Ken Torn / Aleks Lesk</v>
      </c>
      <c r="J65" s="132" t="str">
        <f>VLOOKUP(B65,Startlist!B:F,5,FALSE)</f>
        <v>EST</v>
      </c>
      <c r="K65" s="131" t="str">
        <f>VLOOKUP(B65,Startlist!B:H,7,FALSE)</f>
        <v>Peugeot 208 R2</v>
      </c>
      <c r="L65" s="131" t="str">
        <f>VLOOKUP(B65,Startlist!B:H,6,FALSE)</f>
        <v>OT RACING</v>
      </c>
      <c r="M65" s="306" t="str">
        <f>IF(VLOOKUP(B65,Results!B:P,15,FALSE)="","Retired",VLOOKUP(B65,Results!B:P,15,FALSE))</f>
        <v>Retired</v>
      </c>
      <c r="N65" s="303"/>
    </row>
    <row r="66" spans="1:14" ht="15" customHeight="1">
      <c r="A66" s="129"/>
      <c r="B66" s="226">
        <v>36</v>
      </c>
      <c r="C66" s="130" t="str">
        <f>IF(VLOOKUP($B66,'Champ Classes'!$A:$I,2,FALSE)="","",VLOOKUP($B66,'Champ Classes'!$A:$I,2,FALSE))</f>
        <v>EMV 1</v>
      </c>
      <c r="D66" s="130">
        <f>IF(VLOOKUP($B66,'Champ Classes'!$A:$I,3,FALSE)="","",VLOOKUP($B66,'Champ Classes'!$A:$I,3,FALSE))</f>
      </c>
      <c r="E66" s="130">
        <f>IF(VLOOKUP($B66,'Champ Classes'!$A:$I,4,FALSE)="","",VLOOKUP($B66,'Champ Classes'!$A:$I,4,FALSE))</f>
      </c>
      <c r="F66" s="130">
        <f>IF(VLOOKUP($B66,'Champ Classes'!$A:$I,5,FALSE)="","",VLOOKUP($B66,'Champ Classes'!$A:$I,5,FALSE))</f>
      </c>
      <c r="G66" s="130">
        <f>IF(VLOOKUP($B66,'Champ Classes'!$A:$I,6,FALSE)="","",VLOOKUP($B66,'Champ Classes'!$A:$I,6,FALSE))</f>
      </c>
      <c r="H66" s="130">
        <f>IF(VLOOKUP($B66,'Champ Classes'!$A:$I,7,FALSE)="","",VLOOKUP($B66,'Champ Classes'!$A:$I,7,FALSE))</f>
      </c>
      <c r="I66" s="131" t="str">
        <f>CONCATENATE(VLOOKUP(B66,Startlist!B:H,3,FALSE)," / ",VLOOKUP(B66,Startlist!B:H,4,FALSE))</f>
        <v>Margus Murakas / Rainis Nagel</v>
      </c>
      <c r="J66" s="132" t="str">
        <f>VLOOKUP(B66,Startlist!B:F,5,FALSE)</f>
        <v>EST</v>
      </c>
      <c r="K66" s="131" t="str">
        <f>VLOOKUP(B66,Startlist!B:H,7,FALSE)</f>
        <v>Audi S1</v>
      </c>
      <c r="L66" s="131" t="str">
        <f>VLOOKUP(B66,Startlist!B:H,6,FALSE)</f>
        <v>PROREHV RALLY TEAM</v>
      </c>
      <c r="M66" s="306" t="str">
        <f>IF(VLOOKUP(B66,Results!B:P,15,FALSE)="","Retired",VLOOKUP(B66,Results!B:P,15,FALSE))</f>
        <v>Retired</v>
      </c>
      <c r="N66" s="303"/>
    </row>
    <row r="67" spans="1:14" ht="15" customHeight="1">
      <c r="A67" s="129"/>
      <c r="B67" s="226">
        <v>40</v>
      </c>
      <c r="C67" s="130" t="str">
        <f>IF(VLOOKUP($B67,'Champ Classes'!$A:$I,2,FALSE)="","",VLOOKUP($B67,'Champ Classes'!$A:$I,2,FALSE))</f>
        <v>EMV 2</v>
      </c>
      <c r="D67" s="130" t="str">
        <f>IF(VLOOKUP($B67,'Champ Classes'!$A:$I,3,FALSE)="","",VLOOKUP($B67,'Champ Classes'!$A:$I,3,FALSE))</f>
        <v>EMV 8</v>
      </c>
      <c r="E67" s="130">
        <f>IF(VLOOKUP($B67,'Champ Classes'!$A:$I,4,FALSE)="","",VLOOKUP($B67,'Champ Classes'!$A:$I,4,FALSE))</f>
      </c>
      <c r="F67" s="130">
        <f>IF(VLOOKUP($B67,'Champ Classes'!$A:$I,5,FALSE)="","",VLOOKUP($B67,'Champ Classes'!$A:$I,5,FALSE))</f>
      </c>
      <c r="G67" s="130">
        <f>IF(VLOOKUP($B67,'Champ Classes'!$A:$I,6,FALSE)="","",VLOOKUP($B67,'Champ Classes'!$A:$I,6,FALSE))</f>
      </c>
      <c r="H67" s="130">
        <f>IF(VLOOKUP($B67,'Champ Classes'!$A:$I,7,FALSE)="","",VLOOKUP($B67,'Champ Classes'!$A:$I,7,FALSE))</f>
      </c>
      <c r="I67" s="131" t="str">
        <f>CONCATENATE(VLOOKUP(B67,Startlist!B:H,3,FALSE)," / ",VLOOKUP(B67,Startlist!B:H,4,FALSE))</f>
        <v>Martin Saar / Karol Pert</v>
      </c>
      <c r="J67" s="132" t="str">
        <f>VLOOKUP(B67,Startlist!B:F,5,FALSE)</f>
        <v>EST</v>
      </c>
      <c r="K67" s="131" t="str">
        <f>VLOOKUP(B67,Startlist!B:H,7,FALSE)</f>
        <v>VW Golf 2</v>
      </c>
      <c r="L67" s="131" t="str">
        <f>VLOOKUP(B67,Startlist!B:H,6,FALSE)</f>
        <v>KAUR MOTORSPORT</v>
      </c>
      <c r="M67" s="306" t="str">
        <f>IF(VLOOKUP(B67,Results!B:P,15,FALSE)="","Retired",VLOOKUP(B67,Results!B:P,15,FALSE))</f>
        <v>Retired</v>
      </c>
      <c r="N67" s="303"/>
    </row>
    <row r="68" spans="1:14" ht="15" customHeight="1">
      <c r="A68" s="129"/>
      <c r="B68" s="226">
        <v>48</v>
      </c>
      <c r="C68" s="130" t="str">
        <f>IF(VLOOKUP($B68,'Champ Classes'!$A:$I,2,FALSE)="","",VLOOKUP($B68,'Champ Classes'!$A:$I,2,FALSE))</f>
        <v>EMV 1</v>
      </c>
      <c r="D68" s="130" t="str">
        <f>IF(VLOOKUP($B68,'Champ Classes'!$A:$I,3,FALSE)="","",VLOOKUP($B68,'Champ Classes'!$A:$I,3,FALSE))</f>
        <v>EMV 3</v>
      </c>
      <c r="E68" s="130">
        <f>IF(VLOOKUP($B68,'Champ Classes'!$A:$I,4,FALSE)="","",VLOOKUP($B68,'Champ Classes'!$A:$I,4,FALSE))</f>
      </c>
      <c r="F68" s="130">
        <f>IF(VLOOKUP($B68,'Champ Classes'!$A:$I,5,FALSE)="","",VLOOKUP($B68,'Champ Classes'!$A:$I,5,FALSE))</f>
      </c>
      <c r="G68" s="130">
        <f>IF(VLOOKUP($B68,'Champ Classes'!$A:$I,6,FALSE)="","",VLOOKUP($B68,'Champ Classes'!$A:$I,6,FALSE))</f>
      </c>
      <c r="H68" s="130">
        <f>IF(VLOOKUP($B68,'Champ Classes'!$A:$I,7,FALSE)="","",VLOOKUP($B68,'Champ Classes'!$A:$I,7,FALSE))</f>
      </c>
      <c r="I68" s="131" t="str">
        <f>CONCATENATE(VLOOKUP(B68,Startlist!B:H,3,FALSE)," / ",VLOOKUP(B68,Startlist!B:H,4,FALSE))</f>
        <v>Alexander Rzhevkin / Maxim Shubkin</v>
      </c>
      <c r="J68" s="132" t="str">
        <f>VLOOKUP(B68,Startlist!B:F,5,FALSE)</f>
        <v>RUS</v>
      </c>
      <c r="K68" s="131" t="str">
        <f>VLOOKUP(B68,Startlist!B:H,7,FALSE)</f>
        <v>Mitsubishi Lancer Evo 10</v>
      </c>
      <c r="L68" s="131" t="str">
        <f>VLOOKUP(B68,Startlist!B:H,6,FALSE)</f>
        <v>ALEXANDER RZHEVKIN</v>
      </c>
      <c r="M68" s="306" t="str">
        <f>IF(VLOOKUP(B68,Results!B:P,15,FALSE)="","Retired",VLOOKUP(B68,Results!B:P,15,FALSE))</f>
        <v>Retired</v>
      </c>
      <c r="N68" s="303"/>
    </row>
    <row r="69" spans="1:14" ht="15" customHeight="1">
      <c r="A69" s="129"/>
      <c r="B69" s="226">
        <v>49</v>
      </c>
      <c r="C69" s="130" t="str">
        <f>IF(VLOOKUP($B69,'Champ Classes'!$A:$I,2,FALSE)="","",VLOOKUP($B69,'Champ Classes'!$A:$I,2,FALSE))</f>
        <v>EMV 2</v>
      </c>
      <c r="D69" s="130" t="str">
        <f>IF(VLOOKUP($B69,'Champ Classes'!$A:$I,3,FALSE)="","",VLOOKUP($B69,'Champ Classes'!$A:$I,3,FALSE))</f>
        <v>EMV 5</v>
      </c>
      <c r="E69" s="130" t="str">
        <f>IF(VLOOKUP($B69,'Champ Classes'!$A:$I,4,FALSE)="","",VLOOKUP($B69,'Champ Classes'!$A:$I,4,FALSE))</f>
        <v>LRC ABS 18</v>
      </c>
      <c r="F69" s="130" t="str">
        <f>IF(VLOOKUP($B69,'Champ Classes'!$A:$I,5,FALSE)="","",VLOOKUP($B69,'Champ Classes'!$A:$I,5,FALSE))</f>
        <v>LRC6 18</v>
      </c>
      <c r="G69" s="130">
        <f>IF(VLOOKUP($B69,'Champ Classes'!$A:$I,6,FALSE)="","",VLOOKUP($B69,'Champ Classes'!$A:$I,6,FALSE))</f>
      </c>
      <c r="H69" s="130">
        <f>IF(VLOOKUP($B69,'Champ Classes'!$A:$I,7,FALSE)="","",VLOOKUP($B69,'Champ Classes'!$A:$I,7,FALSE))</f>
      </c>
      <c r="I69" s="131" t="str">
        <f>CONCATENATE(VLOOKUP(B69,Startlist!B:H,3,FALSE)," / ",VLOOKUP(B69,Startlist!B:H,4,FALSE))</f>
        <v>Rico Rodi / Risto Märtson</v>
      </c>
      <c r="J69" s="132" t="str">
        <f>VLOOKUP(B69,Startlist!B:F,5,FALSE)</f>
        <v>EST</v>
      </c>
      <c r="K69" s="131" t="str">
        <f>VLOOKUP(B69,Startlist!B:H,7,FALSE)</f>
        <v>Honda Civic</v>
      </c>
      <c r="L69" s="131" t="str">
        <f>VLOOKUP(B69,Startlist!B:H,6,FALSE)</f>
        <v>TIKKRI MOTORSPORT</v>
      </c>
      <c r="M69" s="306" t="str">
        <f>IF(VLOOKUP(B69,Results!B:P,15,FALSE)="","Retired",VLOOKUP(B69,Results!B:P,15,FALSE))</f>
        <v>Retired</v>
      </c>
      <c r="N69" s="303"/>
    </row>
    <row r="70" spans="1:14" ht="15" customHeight="1">
      <c r="A70" s="129"/>
      <c r="B70" s="226">
        <v>54</v>
      </c>
      <c r="C70" s="130" t="str">
        <f>IF(VLOOKUP($B70,'Champ Classes'!$A:$I,2,FALSE)="","",VLOOKUP($B70,'Champ Classes'!$A:$I,2,FALSE))</f>
        <v>EMV 2</v>
      </c>
      <c r="D70" s="130" t="str">
        <f>IF(VLOOKUP($B70,'Champ Classes'!$A:$I,3,FALSE)="","",VLOOKUP($B70,'Champ Classes'!$A:$I,3,FALSE))</f>
        <v>EMV 9</v>
      </c>
      <c r="E70" s="130">
        <f>IF(VLOOKUP($B70,'Champ Classes'!$A:$I,4,FALSE)="","",VLOOKUP($B70,'Champ Classes'!$A:$I,4,FALSE))</f>
      </c>
      <c r="F70" s="130">
        <f>IF(VLOOKUP($B70,'Champ Classes'!$A:$I,5,FALSE)="","",VLOOKUP($B70,'Champ Classes'!$A:$I,5,FALSE))</f>
      </c>
      <c r="G70" s="130">
        <f>IF(VLOOKUP($B70,'Champ Classes'!$A:$I,6,FALSE)="","",VLOOKUP($B70,'Champ Classes'!$A:$I,6,FALSE))</f>
      </c>
      <c r="H70" s="130">
        <f>IF(VLOOKUP($B70,'Champ Classes'!$A:$I,7,FALSE)="","",VLOOKUP($B70,'Champ Classes'!$A:$I,7,FALSE))</f>
      </c>
      <c r="I70" s="131" t="str">
        <f>CONCATENATE(VLOOKUP(B70,Startlist!B:H,3,FALSE)," / ",VLOOKUP(B70,Startlist!B:H,4,FALSE))</f>
        <v>Janar Tänak / Silver Bakhoff</v>
      </c>
      <c r="J70" s="132" t="str">
        <f>VLOOKUP(B70,Startlist!B:F,5,FALSE)</f>
        <v>EST</v>
      </c>
      <c r="K70" s="131" t="str">
        <f>VLOOKUP(B70,Startlist!B:H,7,FALSE)</f>
        <v>LADA S1600</v>
      </c>
      <c r="L70" s="131" t="str">
        <f>VLOOKUP(B70,Startlist!B:H,6,FALSE)</f>
        <v>OT RACING</v>
      </c>
      <c r="M70" s="306" t="str">
        <f>IF(VLOOKUP(B70,Results!B:P,15,FALSE)="","Retired",VLOOKUP(B70,Results!B:P,15,FALSE))</f>
        <v>Retired</v>
      </c>
      <c r="N70" s="303"/>
    </row>
    <row r="71" spans="1:14" ht="15" customHeight="1">
      <c r="A71" s="129"/>
      <c r="B71" s="226">
        <v>55</v>
      </c>
      <c r="C71" s="130" t="str">
        <f>IF(VLOOKUP($B71,'Champ Classes'!$A:$I,2,FALSE)="","",VLOOKUP($B71,'Champ Classes'!$A:$I,2,FALSE))</f>
        <v>EMV 2</v>
      </c>
      <c r="D71" s="130" t="str">
        <f>IF(VLOOKUP($B71,'Champ Classes'!$A:$I,3,FALSE)="","",VLOOKUP($B71,'Champ Classes'!$A:$I,3,FALSE))</f>
        <v>EMV 9</v>
      </c>
      <c r="E71" s="130">
        <f>IF(VLOOKUP($B71,'Champ Classes'!$A:$I,4,FALSE)="","",VLOOKUP($B71,'Champ Classes'!$A:$I,4,FALSE))</f>
      </c>
      <c r="F71" s="130">
        <f>IF(VLOOKUP($B71,'Champ Classes'!$A:$I,5,FALSE)="","",VLOOKUP($B71,'Champ Classes'!$A:$I,5,FALSE))</f>
      </c>
      <c r="G71" s="130">
        <f>IF(VLOOKUP($B71,'Champ Classes'!$A:$I,6,FALSE)="","",VLOOKUP($B71,'Champ Classes'!$A:$I,6,FALSE))</f>
      </c>
      <c r="H71" s="130">
        <f>IF(VLOOKUP($B71,'Champ Classes'!$A:$I,7,FALSE)="","",VLOOKUP($B71,'Champ Classes'!$A:$I,7,FALSE))</f>
      </c>
      <c r="I71" s="131" t="str">
        <f>CONCATENATE(VLOOKUP(B71,Startlist!B:H,3,FALSE)," / ",VLOOKUP(B71,Startlist!B:H,4,FALSE))</f>
        <v>Klim Baikov / Andrey Kleshchev</v>
      </c>
      <c r="J71" s="132" t="str">
        <f>VLOOKUP(B71,Startlist!B:F,5,FALSE)</f>
        <v>RUS</v>
      </c>
      <c r="K71" s="131" t="str">
        <f>VLOOKUP(B71,Startlist!B:H,7,FALSE)</f>
        <v>LADA 2105</v>
      </c>
      <c r="L71" s="131" t="str">
        <f>VLOOKUP(B71,Startlist!B:H,6,FALSE)</f>
        <v>KLIM BAIKOV</v>
      </c>
      <c r="M71" s="306" t="str">
        <f>IF(VLOOKUP(B71,Results!B:P,15,FALSE)="","Retired",VLOOKUP(B71,Results!B:P,15,FALSE))</f>
        <v>Retired</v>
      </c>
      <c r="N71" s="303"/>
    </row>
    <row r="72" spans="1:14" ht="15">
      <c r="A72" s="129"/>
      <c r="B72" s="226">
        <v>56</v>
      </c>
      <c r="C72" s="130" t="str">
        <f>IF(VLOOKUP($B72,'Champ Classes'!$A:$I,2,FALSE)="","",VLOOKUP($B72,'Champ Classes'!$A:$I,2,FALSE))</f>
        <v>EMV 2</v>
      </c>
      <c r="D72" s="130" t="str">
        <f>IF(VLOOKUP($B72,'Champ Classes'!$A:$I,3,FALSE)="","",VLOOKUP($B72,'Champ Classes'!$A:$I,3,FALSE))</f>
        <v>EMV 8</v>
      </c>
      <c r="E72" s="130">
        <f>IF(VLOOKUP($B72,'Champ Classes'!$A:$I,4,FALSE)="","",VLOOKUP($B72,'Champ Classes'!$A:$I,4,FALSE))</f>
      </c>
      <c r="F72" s="130">
        <f>IF(VLOOKUP($B72,'Champ Classes'!$A:$I,5,FALSE)="","",VLOOKUP($B72,'Champ Classes'!$A:$I,5,FALSE))</f>
      </c>
      <c r="G72" s="130">
        <f>IF(VLOOKUP($B72,'Champ Classes'!$A:$I,6,FALSE)="","",VLOOKUP($B72,'Champ Classes'!$A:$I,6,FALSE))</f>
      </c>
      <c r="H72" s="130">
        <f>IF(VLOOKUP($B72,'Champ Classes'!$A:$I,7,FALSE)="","",VLOOKUP($B72,'Champ Classes'!$A:$I,7,FALSE))</f>
      </c>
      <c r="I72" s="131" t="str">
        <f>CONCATENATE(VLOOKUP(B72,Startlist!B:H,3,FALSE)," / ",VLOOKUP(B72,Startlist!B:H,4,FALSE))</f>
        <v>Avo Reimal / Inga Reimal</v>
      </c>
      <c r="J72" s="132" t="str">
        <f>VLOOKUP(B72,Startlist!B:F,5,FALSE)</f>
        <v>EST</v>
      </c>
      <c r="K72" s="131" t="str">
        <f>VLOOKUP(B72,Startlist!B:H,7,FALSE)</f>
        <v>VW Golf</v>
      </c>
      <c r="L72" s="131" t="str">
        <f>VLOOKUP(B72,Startlist!B:H,6,FALSE)</f>
        <v>THULE MOTORSPORT</v>
      </c>
      <c r="M72" s="306" t="str">
        <f>IF(VLOOKUP(B72,Results!B:P,15,FALSE)="","Retired",VLOOKUP(B72,Results!B:P,15,FALSE))</f>
        <v>Retired</v>
      </c>
      <c r="N72" s="303"/>
    </row>
    <row r="73" spans="1:14" ht="15">
      <c r="A73" s="129"/>
      <c r="B73" s="226">
        <v>58</v>
      </c>
      <c r="C73" s="130" t="str">
        <f>IF(VLOOKUP($B73,'Champ Classes'!$A:$I,2,FALSE)="","",VLOOKUP($B73,'Champ Classes'!$A:$I,2,FALSE))</f>
        <v>EMV 2</v>
      </c>
      <c r="D73" s="130" t="str">
        <f>IF(VLOOKUP($B73,'Champ Classes'!$A:$I,3,FALSE)="","",VLOOKUP($B73,'Champ Classes'!$A:$I,3,FALSE))</f>
        <v>EMV 8</v>
      </c>
      <c r="E73" s="130">
        <f>IF(VLOOKUP($B73,'Champ Classes'!$A:$I,4,FALSE)="","",VLOOKUP($B73,'Champ Classes'!$A:$I,4,FALSE))</f>
      </c>
      <c r="F73" s="130">
        <f>IF(VLOOKUP($B73,'Champ Classes'!$A:$I,5,FALSE)="","",VLOOKUP($B73,'Champ Classes'!$A:$I,5,FALSE))</f>
      </c>
      <c r="G73" s="130">
        <f>IF(VLOOKUP($B73,'Champ Classes'!$A:$I,6,FALSE)="","",VLOOKUP($B73,'Champ Classes'!$A:$I,6,FALSE))</f>
      </c>
      <c r="H73" s="130">
        <f>IF(VLOOKUP($B73,'Champ Classes'!$A:$I,7,FALSE)="","",VLOOKUP($B73,'Champ Classes'!$A:$I,7,FALSE))</f>
      </c>
      <c r="I73" s="131" t="str">
        <f>CONCATENATE(VLOOKUP(B73,Startlist!B:H,3,FALSE)," / ",VLOOKUP(B73,Startlist!B:H,4,FALSE))</f>
        <v>Lauri Luts / Urmo Luts</v>
      </c>
      <c r="J73" s="132" t="str">
        <f>VLOOKUP(B73,Startlist!B:F,5,FALSE)</f>
        <v>EST</v>
      </c>
      <c r="K73" s="131" t="str">
        <f>VLOOKUP(B73,Startlist!B:H,7,FALSE)</f>
        <v>VW Golf</v>
      </c>
      <c r="L73" s="131" t="str">
        <f>VLOOKUP(B73,Startlist!B:H,6,FALSE)</f>
        <v>KAUR MOTORSPORT</v>
      </c>
      <c r="M73" s="306" t="str">
        <f>IF(VLOOKUP(B73,Results!B:P,15,FALSE)="","Retired",VLOOKUP(B73,Results!B:P,15,FALSE))</f>
        <v>Retired</v>
      </c>
      <c r="N73" s="303"/>
    </row>
    <row r="74" spans="1:14" ht="15">
      <c r="A74" s="129"/>
      <c r="B74" s="226">
        <v>59</v>
      </c>
      <c r="C74" s="130" t="str">
        <f>IF(VLOOKUP($B74,'Champ Classes'!$A:$I,2,FALSE)="","",VLOOKUP($B74,'Champ Classes'!$A:$I,2,FALSE))</f>
        <v>EMV 2</v>
      </c>
      <c r="D74" s="130" t="str">
        <f>IF(VLOOKUP($B74,'Champ Classes'!$A:$I,3,FALSE)="","",VLOOKUP($B74,'Champ Classes'!$A:$I,3,FALSE))</f>
        <v>EMV 9</v>
      </c>
      <c r="E74" s="130">
        <f>IF(VLOOKUP($B74,'Champ Classes'!$A:$I,4,FALSE)="","",VLOOKUP($B74,'Champ Classes'!$A:$I,4,FALSE))</f>
      </c>
      <c r="F74" s="130">
        <f>IF(VLOOKUP($B74,'Champ Classes'!$A:$I,5,FALSE)="","",VLOOKUP($B74,'Champ Classes'!$A:$I,5,FALSE))</f>
      </c>
      <c r="G74" s="130">
        <f>IF(VLOOKUP($B74,'Champ Classes'!$A:$I,6,FALSE)="","",VLOOKUP($B74,'Champ Classes'!$A:$I,6,FALSE))</f>
      </c>
      <c r="H74" s="130">
        <f>IF(VLOOKUP($B74,'Champ Classes'!$A:$I,7,FALSE)="","",VLOOKUP($B74,'Champ Classes'!$A:$I,7,FALSE))</f>
      </c>
      <c r="I74" s="131" t="str">
        <f>CONCATENATE(VLOOKUP(B74,Startlist!B:H,3,FALSE)," / ",VLOOKUP(B74,Startlist!B:H,4,FALSE))</f>
        <v>Raigo Vilbiks / Hellu Smorodin</v>
      </c>
      <c r="J74" s="132" t="str">
        <f>VLOOKUP(B74,Startlist!B:F,5,FALSE)</f>
        <v>EST</v>
      </c>
      <c r="K74" s="131" t="str">
        <f>VLOOKUP(B74,Startlist!B:H,7,FALSE)</f>
        <v>LADA Samara</v>
      </c>
      <c r="L74" s="131" t="str">
        <f>VLOOKUP(B74,Startlist!B:H,6,FALSE)</f>
        <v>KAUR MOTORSPORT</v>
      </c>
      <c r="M74" s="306" t="str">
        <f>IF(VLOOKUP(B74,Results!B:P,15,FALSE)="","Retired",VLOOKUP(B74,Results!B:P,15,FALSE))</f>
        <v>Retired</v>
      </c>
      <c r="N74" s="303"/>
    </row>
    <row r="75" spans="1:14" ht="15">
      <c r="A75" s="129"/>
      <c r="B75" s="226">
        <v>62</v>
      </c>
      <c r="C75" s="130" t="str">
        <f>IF(VLOOKUP($B75,'Champ Classes'!$A:$I,2,FALSE)="","",VLOOKUP($B75,'Champ Classes'!$A:$I,2,FALSE))</f>
        <v>EMV 2</v>
      </c>
      <c r="D75" s="130" t="str">
        <f>IF(VLOOKUP($B75,'Champ Classes'!$A:$I,3,FALSE)="","",VLOOKUP($B75,'Champ Classes'!$A:$I,3,FALSE))</f>
        <v>EMV 8</v>
      </c>
      <c r="E75" s="130">
        <f>IF(VLOOKUP($B75,'Champ Classes'!$A:$I,4,FALSE)="","",VLOOKUP($B75,'Champ Classes'!$A:$I,4,FALSE))</f>
      </c>
      <c r="F75" s="130">
        <f>IF(VLOOKUP($B75,'Champ Classes'!$A:$I,5,FALSE)="","",VLOOKUP($B75,'Champ Classes'!$A:$I,5,FALSE))</f>
      </c>
      <c r="G75" s="130">
        <f>IF(VLOOKUP($B75,'Champ Classes'!$A:$I,6,FALSE)="","",VLOOKUP($B75,'Champ Classes'!$A:$I,6,FALSE))</f>
      </c>
      <c r="H75" s="130">
        <f>IF(VLOOKUP($B75,'Champ Classes'!$A:$I,7,FALSE)="","",VLOOKUP($B75,'Champ Classes'!$A:$I,7,FALSE))</f>
      </c>
      <c r="I75" s="131" t="str">
        <f>CONCATENATE(VLOOKUP(B75,Startlist!B:H,3,FALSE)," / ",VLOOKUP(B75,Startlist!B:H,4,FALSE))</f>
        <v>Mart Kask / Jörgen Pukk</v>
      </c>
      <c r="J75" s="132" t="str">
        <f>VLOOKUP(B75,Startlist!B:F,5,FALSE)</f>
        <v>EST</v>
      </c>
      <c r="K75" s="131" t="str">
        <f>VLOOKUP(B75,Startlist!B:H,7,FALSE)</f>
        <v>BMW 318</v>
      </c>
      <c r="L75" s="131" t="str">
        <f>VLOOKUP(B75,Startlist!B:H,6,FALSE)</f>
        <v>PROREHV RALLY TEAM</v>
      </c>
      <c r="M75" s="306" t="str">
        <f>IF(VLOOKUP(B75,Results!B:P,15,FALSE)="","Retired",VLOOKUP(B75,Results!B:P,15,FALSE))</f>
        <v>Retired</v>
      </c>
      <c r="N75" s="303"/>
    </row>
    <row r="76" spans="1:14" ht="15">
      <c r="A76" s="129"/>
      <c r="B76" s="226">
        <v>64</v>
      </c>
      <c r="C76" s="130" t="str">
        <f>IF(VLOOKUP($B76,'Champ Classes'!$A:$I,2,FALSE)="","",VLOOKUP($B76,'Champ Classes'!$A:$I,2,FALSE))</f>
        <v>EMV 2</v>
      </c>
      <c r="D76" s="130" t="str">
        <f>IF(VLOOKUP($B76,'Champ Classes'!$A:$I,3,FALSE)="","",VLOOKUP($B76,'Champ Classes'!$A:$I,3,FALSE))</f>
        <v>EMV 9</v>
      </c>
      <c r="E76" s="130">
        <f>IF(VLOOKUP($B76,'Champ Classes'!$A:$I,4,FALSE)="","",VLOOKUP($B76,'Champ Classes'!$A:$I,4,FALSE))</f>
      </c>
      <c r="F76" s="130">
        <f>IF(VLOOKUP($B76,'Champ Classes'!$A:$I,5,FALSE)="","",VLOOKUP($B76,'Champ Classes'!$A:$I,5,FALSE))</f>
      </c>
      <c r="G76" s="130">
        <f>IF(VLOOKUP($B76,'Champ Classes'!$A:$I,6,FALSE)="","",VLOOKUP($B76,'Champ Classes'!$A:$I,6,FALSE))</f>
      </c>
      <c r="H76" s="130">
        <f>IF(VLOOKUP($B76,'Champ Classes'!$A:$I,7,FALSE)="","",VLOOKUP($B76,'Champ Classes'!$A:$I,7,FALSE))</f>
      </c>
      <c r="I76" s="131" t="str">
        <f>CONCATENATE(VLOOKUP(B76,Startlist!B:H,3,FALSE)," / ",VLOOKUP(B76,Startlist!B:H,4,FALSE))</f>
        <v>Siim Kahar / Lauri Veso</v>
      </c>
      <c r="J76" s="132" t="str">
        <f>VLOOKUP(B76,Startlist!B:F,5,FALSE)</f>
        <v>EST</v>
      </c>
      <c r="K76" s="131" t="str">
        <f>VLOOKUP(B76,Startlist!B:H,7,FALSE)</f>
        <v>LADA 2105 VFTS</v>
      </c>
      <c r="L76" s="131" t="str">
        <f>VLOOKUP(B76,Startlist!B:H,6,FALSE)</f>
        <v>SK VILLU</v>
      </c>
      <c r="M76" s="306" t="str">
        <f>IF(VLOOKUP(B76,Results!B:P,15,FALSE)="","Retired",VLOOKUP(B76,Results!B:P,15,FALSE))</f>
        <v>Retired</v>
      </c>
      <c r="N76" s="303"/>
    </row>
    <row r="77" spans="1:14" ht="15">
      <c r="A77" s="129"/>
      <c r="B77" s="226">
        <v>68</v>
      </c>
      <c r="C77" s="130" t="str">
        <f>IF(VLOOKUP($B77,'Champ Classes'!$A:$I,2,FALSE)="","",VLOOKUP($B77,'Champ Classes'!$A:$I,2,FALSE))</f>
        <v>EMV 2</v>
      </c>
      <c r="D77" s="130" t="str">
        <f>IF(VLOOKUP($B77,'Champ Classes'!$A:$I,3,FALSE)="","",VLOOKUP($B77,'Champ Classes'!$A:$I,3,FALSE))</f>
        <v>EMV 7</v>
      </c>
      <c r="E77" s="130">
        <f>IF(VLOOKUP($B77,'Champ Classes'!$A:$I,4,FALSE)="","",VLOOKUP($B77,'Champ Classes'!$A:$I,4,FALSE))</f>
      </c>
      <c r="F77" s="130">
        <f>IF(VLOOKUP($B77,'Champ Classes'!$A:$I,5,FALSE)="","",VLOOKUP($B77,'Champ Classes'!$A:$I,5,FALSE))</f>
      </c>
      <c r="G77" s="130">
        <f>IF(VLOOKUP($B77,'Champ Classes'!$A:$I,6,FALSE)="","",VLOOKUP($B77,'Champ Classes'!$A:$I,6,FALSE))</f>
      </c>
      <c r="H77" s="130">
        <f>IF(VLOOKUP($B77,'Champ Classes'!$A:$I,7,FALSE)="","",VLOOKUP($B77,'Champ Classes'!$A:$I,7,FALSE))</f>
      </c>
      <c r="I77" s="131" t="str">
        <f>CONCATENATE(VLOOKUP(B77,Startlist!B:H,3,FALSE)," / ",VLOOKUP(B77,Startlist!B:H,4,FALSE))</f>
        <v>Siim Järveots / Enri Tiitson</v>
      </c>
      <c r="J77" s="132" t="str">
        <f>VLOOKUP(B77,Startlist!B:F,5,FALSE)</f>
        <v>EST</v>
      </c>
      <c r="K77" s="131" t="str">
        <f>VLOOKUP(B77,Startlist!B:H,7,FALSE)</f>
        <v>BMW 328</v>
      </c>
      <c r="L77" s="131" t="str">
        <f>VLOOKUP(B77,Startlist!B:H,6,FALSE)</f>
        <v>PIHTLA RT</v>
      </c>
      <c r="M77" s="306" t="str">
        <f>IF(VLOOKUP(B77,Results!B:P,15,FALSE)="","Retired",VLOOKUP(B77,Results!B:P,15,FALSE))</f>
        <v>Retired</v>
      </c>
      <c r="N77" s="303"/>
    </row>
    <row r="78" spans="1:14" ht="15">
      <c r="A78" s="129"/>
      <c r="B78" s="226">
        <v>70</v>
      </c>
      <c r="C78" s="130" t="str">
        <f>IF(VLOOKUP($B78,'Champ Classes'!$A:$I,2,FALSE)="","",VLOOKUP($B78,'Champ Classes'!$A:$I,2,FALSE))</f>
        <v>EMV 2</v>
      </c>
      <c r="D78" s="130" t="str">
        <f>IF(VLOOKUP($B78,'Champ Classes'!$A:$I,3,FALSE)="","",VLOOKUP($B78,'Champ Classes'!$A:$I,3,FALSE))</f>
        <v>EMV 5</v>
      </c>
      <c r="E78" s="130" t="str">
        <f>IF(VLOOKUP($B78,'Champ Classes'!$A:$I,4,FALSE)="","",VLOOKUP($B78,'Champ Classes'!$A:$I,4,FALSE))</f>
        <v>LRC ABS 18</v>
      </c>
      <c r="F78" s="130" t="str">
        <f>IF(VLOOKUP($B78,'Champ Classes'!$A:$I,5,FALSE)="","",VLOOKUP($B78,'Champ Classes'!$A:$I,5,FALSE))</f>
        <v>LRC6 18</v>
      </c>
      <c r="G78" s="130">
        <f>IF(VLOOKUP($B78,'Champ Classes'!$A:$I,6,FALSE)="","",VLOOKUP($B78,'Champ Classes'!$A:$I,6,FALSE))</f>
      </c>
      <c r="H78" s="130">
        <f>IF(VLOOKUP($B78,'Champ Classes'!$A:$I,7,FALSE)="","",VLOOKUP($B78,'Champ Classes'!$A:$I,7,FALSE))</f>
      </c>
      <c r="I78" s="131" t="str">
        <f>CONCATENATE(VLOOKUP(B78,Startlist!B:H,3,FALSE)," / ",VLOOKUP(B78,Startlist!B:H,4,FALSE))</f>
        <v>Aleksandrs Jakovlevs / Valerijs Maslovs</v>
      </c>
      <c r="J78" s="132" t="str">
        <f>VLOOKUP(B78,Startlist!B:F,5,FALSE)</f>
        <v>LAT</v>
      </c>
      <c r="K78" s="131" t="str">
        <f>VLOOKUP(B78,Startlist!B:H,7,FALSE)</f>
        <v>Honda Civic Type-R</v>
      </c>
      <c r="L78" s="131" t="str">
        <f>VLOOKUP(B78,Startlist!B:H,6,FALSE)</f>
        <v>ALEKSANDRS JAKOVLEVS</v>
      </c>
      <c r="M78" s="306" t="str">
        <f>IF(VLOOKUP(B78,Results!B:P,15,FALSE)="","Retired",VLOOKUP(B78,Results!B:P,15,FALSE))</f>
        <v>Retired</v>
      </c>
      <c r="N78" s="303"/>
    </row>
    <row r="79" spans="1:14" ht="15">
      <c r="A79" s="129"/>
      <c r="B79" s="226">
        <v>71</v>
      </c>
      <c r="C79" s="130" t="str">
        <f>IF(VLOOKUP($B79,'Champ Classes'!$A:$I,2,FALSE)="","",VLOOKUP($B79,'Champ Classes'!$A:$I,2,FALSE))</f>
        <v>EMV 2</v>
      </c>
      <c r="D79" s="130" t="str">
        <f>IF(VLOOKUP($B79,'Champ Classes'!$A:$I,3,FALSE)="","",VLOOKUP($B79,'Champ Classes'!$A:$I,3,FALSE))</f>
        <v>EMV 8</v>
      </c>
      <c r="E79" s="130">
        <f>IF(VLOOKUP($B79,'Champ Classes'!$A:$I,4,FALSE)="","",VLOOKUP($B79,'Champ Classes'!$A:$I,4,FALSE))</f>
      </c>
      <c r="F79" s="130">
        <f>IF(VLOOKUP($B79,'Champ Classes'!$A:$I,5,FALSE)="","",VLOOKUP($B79,'Champ Classes'!$A:$I,5,FALSE))</f>
      </c>
      <c r="G79" s="130">
        <f>IF(VLOOKUP($B79,'Champ Classes'!$A:$I,6,FALSE)="","",VLOOKUP($B79,'Champ Classes'!$A:$I,6,FALSE))</f>
      </c>
      <c r="H79" s="130">
        <f>IF(VLOOKUP($B79,'Champ Classes'!$A:$I,7,FALSE)="","",VLOOKUP($B79,'Champ Classes'!$A:$I,7,FALSE))</f>
      </c>
      <c r="I79" s="131" t="str">
        <f>CONCATENATE(VLOOKUP(B79,Startlist!B:H,3,FALSE)," / ",VLOOKUP(B79,Startlist!B:H,4,FALSE))</f>
        <v>Tauri Vask / Tanel Vask</v>
      </c>
      <c r="J79" s="132" t="str">
        <f>VLOOKUP(B79,Startlist!B:F,5,FALSE)</f>
        <v>EST</v>
      </c>
      <c r="K79" s="131" t="str">
        <f>VLOOKUP(B79,Startlist!B:H,7,FALSE)</f>
        <v>VW Golf</v>
      </c>
      <c r="L79" s="131" t="str">
        <f>VLOOKUP(B79,Startlist!B:H,6,FALSE)</f>
        <v>MS RACING</v>
      </c>
      <c r="M79" s="306" t="str">
        <f>IF(VLOOKUP(B79,Results!B:P,15,FALSE)="","Retired",VLOOKUP(B79,Results!B:P,15,FALSE))</f>
        <v>Retired</v>
      </c>
      <c r="N79" s="303"/>
    </row>
    <row r="80" spans="1:14" ht="15">
      <c r="A80" s="129"/>
      <c r="B80" s="226">
        <v>72</v>
      </c>
      <c r="C80" s="130" t="str">
        <f>IF(VLOOKUP($B80,'Champ Classes'!$A:$I,2,FALSE)="","",VLOOKUP($B80,'Champ Classes'!$A:$I,2,FALSE))</f>
        <v>EMV 2</v>
      </c>
      <c r="D80" s="130" t="str">
        <f>IF(VLOOKUP($B80,'Champ Classes'!$A:$I,3,FALSE)="","",VLOOKUP($B80,'Champ Classes'!$A:$I,3,FALSE))</f>
        <v>EMV 10</v>
      </c>
      <c r="E80" s="130">
        <f>IF(VLOOKUP($B80,'Champ Classes'!$A:$I,4,FALSE)="","",VLOOKUP($B80,'Champ Classes'!$A:$I,4,FALSE))</f>
      </c>
      <c r="F80" s="130">
        <f>IF(VLOOKUP($B80,'Champ Classes'!$A:$I,5,FALSE)="","",VLOOKUP($B80,'Champ Classes'!$A:$I,5,FALSE))</f>
      </c>
      <c r="G80" s="130">
        <f>IF(VLOOKUP($B80,'Champ Classes'!$A:$I,6,FALSE)="","",VLOOKUP($B80,'Champ Classes'!$A:$I,6,FALSE))</f>
      </c>
      <c r="H80" s="130">
        <f>IF(VLOOKUP($B80,'Champ Classes'!$A:$I,7,FALSE)="","",VLOOKUP($B80,'Champ Classes'!$A:$I,7,FALSE))</f>
      </c>
      <c r="I80" s="131" t="str">
        <f>CONCATENATE(VLOOKUP(B80,Startlist!B:H,3,FALSE)," / ",VLOOKUP(B80,Startlist!B:H,4,FALSE))</f>
        <v>Tarmo Silt / Raido Loel</v>
      </c>
      <c r="J80" s="132" t="str">
        <f>VLOOKUP(B80,Startlist!B:F,5,FALSE)</f>
        <v>EST</v>
      </c>
      <c r="K80" s="131" t="str">
        <f>VLOOKUP(B80,Startlist!B:H,7,FALSE)</f>
        <v>GAZ 51</v>
      </c>
      <c r="L80" s="131" t="str">
        <f>VLOOKUP(B80,Startlist!B:H,6,FALSE)</f>
        <v>MÄRJAMAA RALLY TEAM</v>
      </c>
      <c r="M80" s="306" t="str">
        <f>IF(VLOOKUP(B80,Results!B:P,15,FALSE)="","Retired",VLOOKUP(B80,Results!B:P,15,FALSE))</f>
        <v>Retired</v>
      </c>
      <c r="N80" s="303"/>
    </row>
    <row r="81" spans="1:14" ht="15">
      <c r="A81" s="129"/>
      <c r="B81" s="226">
        <v>78</v>
      </c>
      <c r="C81" s="130" t="str">
        <f>IF(VLOOKUP($B81,'Champ Classes'!$A:$I,2,FALSE)="","",VLOOKUP($B81,'Champ Classes'!$A:$I,2,FALSE))</f>
        <v>EMV 2</v>
      </c>
      <c r="D81" s="130" t="str">
        <f>IF(VLOOKUP($B81,'Champ Classes'!$A:$I,3,FALSE)="","",VLOOKUP($B81,'Champ Classes'!$A:$I,3,FALSE))</f>
        <v>EMV 10</v>
      </c>
      <c r="E81" s="130">
        <f>IF(VLOOKUP($B81,'Champ Classes'!$A:$I,4,FALSE)="","",VLOOKUP($B81,'Champ Classes'!$A:$I,4,FALSE))</f>
      </c>
      <c r="F81" s="130">
        <f>IF(VLOOKUP($B81,'Champ Classes'!$A:$I,5,FALSE)="","",VLOOKUP($B81,'Champ Classes'!$A:$I,5,FALSE))</f>
      </c>
      <c r="G81" s="130">
        <f>IF(VLOOKUP($B81,'Champ Classes'!$A:$I,6,FALSE)="","",VLOOKUP($B81,'Champ Classes'!$A:$I,6,FALSE))</f>
      </c>
      <c r="H81" s="130">
        <f>IF(VLOOKUP($B81,'Champ Classes'!$A:$I,7,FALSE)="","",VLOOKUP($B81,'Champ Classes'!$A:$I,7,FALSE))</f>
      </c>
      <c r="I81" s="131" t="str">
        <f>CONCATENATE(VLOOKUP(B81,Startlist!B:H,3,FALSE)," / ",VLOOKUP(B81,Startlist!B:H,4,FALSE))</f>
        <v>Sten Randmaa / Birger Rasmussen</v>
      </c>
      <c r="J81" s="132" t="str">
        <f>VLOOKUP(B81,Startlist!B:F,5,FALSE)</f>
        <v>EST</v>
      </c>
      <c r="K81" s="131" t="str">
        <f>VLOOKUP(B81,Startlist!B:H,7,FALSE)</f>
        <v>GAZ 51</v>
      </c>
      <c r="L81" s="131" t="str">
        <f>VLOOKUP(B81,Startlist!B:H,6,FALSE)</f>
        <v>GAZ RALLIKLUBI</v>
      </c>
      <c r="M81" s="306" t="str">
        <f>IF(VLOOKUP(B81,Results!B:P,15,FALSE)="","Retired",VLOOKUP(B81,Results!B:P,15,FALSE))</f>
        <v>Retired</v>
      </c>
      <c r="N81" s="303"/>
    </row>
    <row r="82" spans="1:14" ht="15">
      <c r="A82" s="129"/>
      <c r="B82" s="226">
        <v>79</v>
      </c>
      <c r="C82" s="130" t="str">
        <f>IF(VLOOKUP($B82,'Champ Classes'!$A:$I,2,FALSE)="","",VLOOKUP($B82,'Champ Classes'!$A:$I,2,FALSE))</f>
        <v>EMV 2</v>
      </c>
      <c r="D82" s="130" t="str">
        <f>IF(VLOOKUP($B82,'Champ Classes'!$A:$I,3,FALSE)="","",VLOOKUP($B82,'Champ Classes'!$A:$I,3,FALSE))</f>
        <v>EMV 10</v>
      </c>
      <c r="E82" s="130">
        <f>IF(VLOOKUP($B82,'Champ Classes'!$A:$I,4,FALSE)="","",VLOOKUP($B82,'Champ Classes'!$A:$I,4,FALSE))</f>
      </c>
      <c r="F82" s="130">
        <f>IF(VLOOKUP($B82,'Champ Classes'!$A:$I,5,FALSE)="","",VLOOKUP($B82,'Champ Classes'!$A:$I,5,FALSE))</f>
      </c>
      <c r="G82" s="130">
        <f>IF(VLOOKUP($B82,'Champ Classes'!$A:$I,6,FALSE)="","",VLOOKUP($B82,'Champ Classes'!$A:$I,6,FALSE))</f>
      </c>
      <c r="H82" s="130">
        <f>IF(VLOOKUP($B82,'Champ Classes'!$A:$I,7,FALSE)="","",VLOOKUP($B82,'Champ Classes'!$A:$I,7,FALSE))</f>
      </c>
      <c r="I82" s="131" t="str">
        <f>CONCATENATE(VLOOKUP(B82,Startlist!B:H,3,FALSE)," / ",VLOOKUP(B82,Startlist!B:H,4,FALSE))</f>
        <v>Holger Enok / Mairo Ojaviir</v>
      </c>
      <c r="J82" s="132" t="str">
        <f>VLOOKUP(B82,Startlist!B:F,5,FALSE)</f>
        <v>EST</v>
      </c>
      <c r="K82" s="131" t="str">
        <f>VLOOKUP(B82,Startlist!B:H,7,FALSE)</f>
        <v>GAZ 53</v>
      </c>
      <c r="L82" s="131" t="str">
        <f>VLOOKUP(B82,Startlist!B:H,6,FALSE)</f>
        <v>MÄRJAMAA RALLY TEAM</v>
      </c>
      <c r="M82" s="306" t="str">
        <f>IF(VLOOKUP(B82,Results!B:P,15,FALSE)="","Retired",VLOOKUP(B82,Results!B:P,15,FALSE))</f>
        <v>Retired</v>
      </c>
      <c r="N82" s="303"/>
    </row>
    <row r="83" spans="1:14" ht="15">
      <c r="A83" s="129"/>
      <c r="B83" s="226">
        <v>80</v>
      </c>
      <c r="C83" s="130" t="str">
        <f>IF(VLOOKUP($B83,'Champ Classes'!$A:$I,2,FALSE)="","",VLOOKUP($B83,'Champ Classes'!$A:$I,2,FALSE))</f>
        <v>EMV 2</v>
      </c>
      <c r="D83" s="130" t="str">
        <f>IF(VLOOKUP($B83,'Champ Classes'!$A:$I,3,FALSE)="","",VLOOKUP($B83,'Champ Classes'!$A:$I,3,FALSE))</f>
        <v>EMV 10</v>
      </c>
      <c r="E83" s="130">
        <f>IF(VLOOKUP($B83,'Champ Classes'!$A:$I,4,FALSE)="","",VLOOKUP($B83,'Champ Classes'!$A:$I,4,FALSE))</f>
      </c>
      <c r="F83" s="130">
        <f>IF(VLOOKUP($B83,'Champ Classes'!$A:$I,5,FALSE)="","",VLOOKUP($B83,'Champ Classes'!$A:$I,5,FALSE))</f>
      </c>
      <c r="G83" s="130">
        <f>IF(VLOOKUP($B83,'Champ Classes'!$A:$I,6,FALSE)="","",VLOOKUP($B83,'Champ Classes'!$A:$I,6,FALSE))</f>
      </c>
      <c r="H83" s="130">
        <f>IF(VLOOKUP($B83,'Champ Classes'!$A:$I,7,FALSE)="","",VLOOKUP($B83,'Champ Classes'!$A:$I,7,FALSE))</f>
      </c>
      <c r="I83" s="131" t="str">
        <f>CONCATENATE(VLOOKUP(B83,Startlist!B:H,3,FALSE)," / ",VLOOKUP(B83,Startlist!B:H,4,FALSE))</f>
        <v>Alo Pōder / Tarmo Heidemann</v>
      </c>
      <c r="J83" s="132" t="str">
        <f>VLOOKUP(B83,Startlist!B:F,5,FALSE)</f>
        <v>EST</v>
      </c>
      <c r="K83" s="131" t="str">
        <f>VLOOKUP(B83,Startlist!B:H,7,FALSE)</f>
        <v>GAZ 51</v>
      </c>
      <c r="L83" s="131" t="str">
        <f>VLOOKUP(B83,Startlist!B:H,6,FALSE)</f>
        <v>VÄNDRA TSK</v>
      </c>
      <c r="M83" s="306" t="str">
        <f>IF(VLOOKUP(B83,Results!B:P,15,FALSE)="","Retired",VLOOKUP(B83,Results!B:P,15,FALSE))</f>
        <v>Retired</v>
      </c>
      <c r="N83" s="303"/>
    </row>
  </sheetData>
  <sheetProtection/>
  <autoFilter ref="A7:M83"/>
  <mergeCells count="3">
    <mergeCell ref="A2:M2"/>
    <mergeCell ref="A3:M3"/>
    <mergeCell ref="A4:M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M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5.28125" style="22" customWidth="1"/>
    <col min="2" max="2" width="6.00390625" style="0" customWidth="1"/>
    <col min="3" max="4" width="9.421875" style="2" customWidth="1"/>
    <col min="5" max="6" width="9.57421875" style="2" customWidth="1"/>
    <col min="7" max="7" width="11.7109375" style="2" customWidth="1"/>
    <col min="8" max="8" width="12.421875" style="2" customWidth="1"/>
    <col min="9" max="9" width="33.8515625" style="0" bestFit="1" customWidth="1"/>
    <col min="10" max="10" width="13.28125" style="0" customWidth="1"/>
    <col min="11" max="11" width="21.140625" style="0" customWidth="1"/>
    <col min="12" max="12" width="24.8515625" style="0" bestFit="1" customWidth="1"/>
    <col min="13" max="13" width="9.140625" style="53" customWidth="1"/>
  </cols>
  <sheetData>
    <row r="1" spans="10:13" ht="15.75">
      <c r="J1" s="1" t="str">
        <f>Startlist!$F1</f>
        <v> </v>
      </c>
      <c r="M1" s="57"/>
    </row>
    <row r="2" spans="1:13" ht="15" customHeight="1">
      <c r="A2" s="325" t="str">
        <f>Startlist!$A4</f>
        <v>16th South Estonian Rally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5">
      <c r="A3" s="326" t="str">
        <f>Startlist!$F5</f>
        <v>August 24-25, 2018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5">
      <c r="A4" s="326" t="str">
        <f>Startlist!$F6</f>
        <v>Võrumaa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ht="15" customHeight="1">
      <c r="M5" s="58"/>
    </row>
    <row r="6" spans="1:13" ht="15.75" customHeight="1">
      <c r="A6" s="107" t="s">
        <v>381</v>
      </c>
      <c r="B6" s="152" t="s">
        <v>247</v>
      </c>
      <c r="C6" s="109"/>
      <c r="D6" s="109"/>
      <c r="E6" s="109"/>
      <c r="F6" s="109"/>
      <c r="G6" s="109"/>
      <c r="H6" s="109"/>
      <c r="I6" s="107"/>
      <c r="J6" s="107"/>
      <c r="K6" s="107"/>
      <c r="L6" s="107"/>
      <c r="M6" s="108"/>
    </row>
    <row r="7" spans="1:13" ht="12.75">
      <c r="A7" s="134"/>
      <c r="B7" s="147" t="s">
        <v>356</v>
      </c>
      <c r="C7" s="126" t="s">
        <v>575</v>
      </c>
      <c r="D7" s="126" t="s">
        <v>576</v>
      </c>
      <c r="E7" s="126" t="s">
        <v>577</v>
      </c>
      <c r="F7" s="126" t="s">
        <v>578</v>
      </c>
      <c r="G7" s="126" t="s">
        <v>569</v>
      </c>
      <c r="H7" s="126" t="s">
        <v>566</v>
      </c>
      <c r="I7" s="149" t="s">
        <v>343</v>
      </c>
      <c r="J7" s="148"/>
      <c r="K7" s="150" t="s">
        <v>353</v>
      </c>
      <c r="L7" s="151" t="s">
        <v>352</v>
      </c>
      <c r="M7" s="125" t="s">
        <v>345</v>
      </c>
    </row>
    <row r="8" spans="1:13" ht="15" customHeight="1">
      <c r="A8" s="129">
        <v>1</v>
      </c>
      <c r="B8" s="153">
        <v>4</v>
      </c>
      <c r="C8" s="130" t="str">
        <f>IF(VLOOKUP($B8,'Champ Classes'!$A:$I,2,FALSE)="","",VLOOKUP($B8,'Champ Classes'!$A:$I,2,FALSE))</f>
        <v>EMV 1</v>
      </c>
      <c r="D8" s="130" t="str">
        <f>IF(VLOOKUP($B8,'Champ Classes'!$A:$I,3,FALSE)="","",VLOOKUP($B8,'Champ Classes'!$A:$I,3,FALSE))</f>
        <v>EMV 4</v>
      </c>
      <c r="E8" s="130" t="str">
        <f>IF(VLOOKUP($B8,'Champ Classes'!$A:$I,4,FALSE)="","",VLOOKUP($B8,'Champ Classes'!$A:$I,4,FALSE))</f>
        <v>LRC ABS 18</v>
      </c>
      <c r="F8" s="130" t="str">
        <f>IF(VLOOKUP($B8,'Champ Classes'!$A:$I,5,FALSE)="","",VLOOKUP($B8,'Champ Classes'!$A:$I,5,FALSE))</f>
        <v>LRC1 18</v>
      </c>
      <c r="G8" s="130">
        <f>IF(VLOOKUP($B8,'Champ Classes'!$A:$I,6,FALSE)="","",VLOOKUP($B8,'Champ Classes'!$A:$I,6,FALSE))</f>
      </c>
      <c r="H8" s="130" t="str">
        <f>IF(VLOOKUP($B8,'Champ Classes'!$A:$I,7,FALSE)="","",VLOOKUP($B8,'Champ Classes'!$A:$I,7,FALSE))</f>
        <v>A1M</v>
      </c>
      <c r="I8" s="131" t="str">
        <f>CONCATENATE(VLOOKUP(B8,Startlist!B:H,3,FALSE)," / ",VLOOKUP(B8,Startlist!B:H,4,FALSE))</f>
        <v>Ranno Bundsen / Robert Loshtshenikov</v>
      </c>
      <c r="J8" s="132" t="str">
        <f>VLOOKUP(B8,Startlist!B:F,5,FALSE)</f>
        <v>EST</v>
      </c>
      <c r="K8" s="131" t="str">
        <f>VLOOKUP(B8,Startlist!B:H,7,FALSE)</f>
        <v>Mitsubishi Lancer Evo 8</v>
      </c>
      <c r="L8" s="131" t="str">
        <f>VLOOKUP(B8,Startlist!B:H,6,FALSE)</f>
        <v>A1M MOTORSPORT</v>
      </c>
      <c r="M8" s="133" t="str">
        <f>VLOOKUP(B8,Results!B:S,12,FALSE)</f>
        <v> 7.29,9</v>
      </c>
    </row>
    <row r="9" spans="1:13" ht="15" customHeight="1">
      <c r="A9" s="129">
        <f>A8+1</f>
        <v>2</v>
      </c>
      <c r="B9" s="153">
        <v>29</v>
      </c>
      <c r="C9" s="130" t="str">
        <f>IF(VLOOKUP($B9,'Champ Classes'!$A:$I,2,FALSE)="","",VLOOKUP($B9,'Champ Classes'!$A:$I,2,FALSE))</f>
        <v>EMV 2</v>
      </c>
      <c r="D9" s="130" t="str">
        <f>IF(VLOOKUP($B9,'Champ Classes'!$A:$I,3,FALSE)="","",VLOOKUP($B9,'Champ Classes'!$A:$I,3,FALSE))</f>
        <v>EMV 7</v>
      </c>
      <c r="E9" s="130" t="str">
        <f>IF(VLOOKUP($B9,'Champ Classes'!$A:$I,4,FALSE)="","",VLOOKUP($B9,'Champ Classes'!$A:$I,4,FALSE))</f>
        <v>LRC ABS 18</v>
      </c>
      <c r="F9" s="130" t="str">
        <f>IF(VLOOKUP($B9,'Champ Classes'!$A:$I,5,FALSE)="","",VLOOKUP($B9,'Champ Classes'!$A:$I,5,FALSE))</f>
        <v>LRC5 18</v>
      </c>
      <c r="G9" s="130">
        <f>IF(VLOOKUP($B9,'Champ Classes'!$A:$I,6,FALSE)="","",VLOOKUP($B9,'Champ Classes'!$A:$I,6,FALSE))</f>
      </c>
      <c r="H9" s="130" t="str">
        <f>IF(VLOOKUP($B9,'Champ Classes'!$A:$I,7,FALSE)="","",VLOOKUP($B9,'Champ Classes'!$A:$I,7,FALSE))</f>
        <v>VOROBJOVS</v>
      </c>
      <c r="I9" s="131" t="str">
        <f>CONCATENATE(VLOOKUP(B9,Startlist!B:H,3,FALSE)," / ",VLOOKUP(B9,Startlist!B:H,4,FALSE))</f>
        <v>Janis Vorobjovs / Ivo Pukis</v>
      </c>
      <c r="J9" s="132" t="str">
        <f>VLOOKUP(B9,Startlist!B:F,5,FALSE)</f>
        <v>LAT</v>
      </c>
      <c r="K9" s="131" t="str">
        <f>VLOOKUP(B9,Startlist!B:H,7,FALSE)</f>
        <v>BMW M3</v>
      </c>
      <c r="L9" s="131" t="str">
        <f>VLOOKUP(B9,Startlist!B:H,6,FALSE)</f>
        <v>VOROBJOVS RACING</v>
      </c>
      <c r="M9" s="133" t="str">
        <f>VLOOKUP(B9,Results!B:S,12,FALSE)</f>
        <v> 7.38,2</v>
      </c>
    </row>
    <row r="10" spans="1:13" ht="15" customHeight="1">
      <c r="A10" s="129">
        <f aca="true" t="shared" si="0" ref="A10:A60">A9+1</f>
        <v>3</v>
      </c>
      <c r="B10" s="153">
        <v>7</v>
      </c>
      <c r="C10" s="130" t="str">
        <f>IF(VLOOKUP($B10,'Champ Classes'!$A:$I,2,FALSE)="","",VLOOKUP($B10,'Champ Classes'!$A:$I,2,FALSE))</f>
        <v>EMV 1</v>
      </c>
      <c r="D10" s="130" t="str">
        <f>IF(VLOOKUP($B10,'Champ Classes'!$A:$I,3,FALSE)="","",VLOOKUP($B10,'Champ Classes'!$A:$I,3,FALSE))</f>
        <v>EMV 3</v>
      </c>
      <c r="E10" s="130" t="str">
        <f>IF(VLOOKUP($B10,'Champ Classes'!$A:$I,4,FALSE)="","",VLOOKUP($B10,'Champ Classes'!$A:$I,4,FALSE))</f>
        <v>LRC ABS 18</v>
      </c>
      <c r="F10" s="130" t="str">
        <f>IF(VLOOKUP($B10,'Champ Classes'!$A:$I,5,FALSE)="","",VLOOKUP($B10,'Champ Classes'!$A:$I,5,FALSE))</f>
        <v>LRC2 18</v>
      </c>
      <c r="G10" s="130">
        <f>IF(VLOOKUP($B10,'Champ Classes'!$A:$I,6,FALSE)="","",VLOOKUP($B10,'Champ Classes'!$A:$I,6,FALSE))</f>
      </c>
      <c r="H10" s="130" t="str">
        <f>IF(VLOOKUP($B10,'Champ Classes'!$A:$I,7,FALSE)="","",VLOOKUP($B10,'Champ Classes'!$A:$I,7,FALSE))</f>
        <v>A1M</v>
      </c>
      <c r="I10" s="131" t="str">
        <f>CONCATENATE(VLOOKUP(B10,Startlist!B:H,3,FALSE)," / ",VLOOKUP(B10,Startlist!B:H,4,FALSE))</f>
        <v>Allan Popov / Aleksei Krylov</v>
      </c>
      <c r="J10" s="132" t="str">
        <f>VLOOKUP(B10,Startlist!B:F,5,FALSE)</f>
        <v>EST / RUS</v>
      </c>
      <c r="K10" s="131" t="str">
        <f>VLOOKUP(B10,Startlist!B:H,7,FALSE)</f>
        <v>Mitsubishi Lancer Evo 9</v>
      </c>
      <c r="L10" s="131" t="str">
        <f>VLOOKUP(B10,Startlist!B:H,6,FALSE)</f>
        <v>A1M MOTORSPORT</v>
      </c>
      <c r="M10" s="133" t="str">
        <f>VLOOKUP(B10,Results!B:S,12,FALSE)</f>
        <v> 7.39,4</v>
      </c>
    </row>
    <row r="11" spans="1:13" ht="15" customHeight="1">
      <c r="A11" s="129">
        <f t="shared" si="0"/>
        <v>4</v>
      </c>
      <c r="B11" s="153">
        <v>27</v>
      </c>
      <c r="C11" s="130" t="str">
        <f>IF(VLOOKUP($B11,'Champ Classes'!$A:$I,2,FALSE)="","",VLOOKUP($B11,'Champ Classes'!$A:$I,2,FALSE))</f>
        <v>EMV 2</v>
      </c>
      <c r="D11" s="130" t="str">
        <f>IF(VLOOKUP($B11,'Champ Classes'!$A:$I,3,FALSE)="","",VLOOKUP($B11,'Champ Classes'!$A:$I,3,FALSE))</f>
        <v>EMV 7</v>
      </c>
      <c r="E11" s="130" t="str">
        <f>IF(VLOOKUP($B11,'Champ Classes'!$A:$I,4,FALSE)="","",VLOOKUP($B11,'Champ Classes'!$A:$I,4,FALSE))</f>
        <v>LRC ABS 18</v>
      </c>
      <c r="F11" s="130" t="str">
        <f>IF(VLOOKUP($B11,'Champ Classes'!$A:$I,5,FALSE)="","",VLOOKUP($B11,'Champ Classes'!$A:$I,5,FALSE))</f>
        <v>LRC5 18</v>
      </c>
      <c r="G11" s="130">
        <f>IF(VLOOKUP($B11,'Champ Classes'!$A:$I,6,FALSE)="","",VLOOKUP($B11,'Champ Classes'!$A:$I,6,FALSE))</f>
      </c>
      <c r="H11" s="130">
        <f>IF(VLOOKUP($B11,'Champ Classes'!$A:$I,7,FALSE)="","",VLOOKUP($B11,'Champ Classes'!$A:$I,7,FALSE))</f>
      </c>
      <c r="I11" s="131" t="str">
        <f>CONCATENATE(VLOOKUP(B11,Startlist!B:H,3,FALSE)," / ",VLOOKUP(B11,Startlist!B:H,4,FALSE))</f>
        <v>Marko Ringenberg / Allar Heina</v>
      </c>
      <c r="J11" s="132" t="str">
        <f>VLOOKUP(B11,Startlist!B:F,5,FALSE)</f>
        <v>EST</v>
      </c>
      <c r="K11" s="131" t="str">
        <f>VLOOKUP(B11,Startlist!B:H,7,FALSE)</f>
        <v>BMW M3</v>
      </c>
      <c r="L11" s="131" t="str">
        <f>VLOOKUP(B11,Startlist!B:H,6,FALSE)</f>
        <v>CUEKS RACING</v>
      </c>
      <c r="M11" s="133" t="str">
        <f>VLOOKUP(B11,Results!B:S,12,FALSE)</f>
        <v> 7.44,5</v>
      </c>
    </row>
    <row r="12" spans="1:13" ht="15" customHeight="1">
      <c r="A12" s="129">
        <f t="shared" si="0"/>
        <v>5</v>
      </c>
      <c r="B12" s="153">
        <v>12</v>
      </c>
      <c r="C12" s="130" t="str">
        <f>IF(VLOOKUP($B12,'Champ Classes'!$A:$I,2,FALSE)="","",VLOOKUP($B12,'Champ Classes'!$A:$I,2,FALSE))</f>
        <v>EMV 1</v>
      </c>
      <c r="D12" s="130" t="str">
        <f>IF(VLOOKUP($B12,'Champ Classes'!$A:$I,3,FALSE)="","",VLOOKUP($B12,'Champ Classes'!$A:$I,3,FALSE))</f>
        <v>EMV 4</v>
      </c>
      <c r="E12" s="130" t="str">
        <f>IF(VLOOKUP($B12,'Champ Classes'!$A:$I,4,FALSE)="","",VLOOKUP($B12,'Champ Classes'!$A:$I,4,FALSE))</f>
        <v>LRC ABS 18</v>
      </c>
      <c r="F12" s="130" t="str">
        <f>IF(VLOOKUP($B12,'Champ Classes'!$A:$I,5,FALSE)="","",VLOOKUP($B12,'Champ Classes'!$A:$I,5,FALSE))</f>
        <v>LRC2 18</v>
      </c>
      <c r="G12" s="130">
        <f>IF(VLOOKUP($B12,'Champ Classes'!$A:$I,6,FALSE)="","",VLOOKUP($B12,'Champ Classes'!$A:$I,6,FALSE))</f>
      </c>
      <c r="H12" s="130" t="str">
        <f>IF(VLOOKUP($B12,'Champ Classes'!$A:$I,7,FALSE)="","",VLOOKUP($B12,'Champ Classes'!$A:$I,7,FALSE))</f>
        <v>VIDES TEHNIKA</v>
      </c>
      <c r="I12" s="131" t="str">
        <f>CONCATENATE(VLOOKUP(B12,Startlist!B:H,3,FALSE)," / ",VLOOKUP(B12,Startlist!B:H,4,FALSE))</f>
        <v>Emils Blums / Didzis Eglitis</v>
      </c>
      <c r="J12" s="132" t="str">
        <f>VLOOKUP(B12,Startlist!B:F,5,FALSE)</f>
        <v>LAT</v>
      </c>
      <c r="K12" s="131" t="str">
        <f>VLOOKUP(B12,Startlist!B:H,7,FALSE)</f>
        <v>Mitsubishi Lancer Evo 9</v>
      </c>
      <c r="L12" s="131" t="str">
        <f>VLOOKUP(B12,Startlist!B:H,6,FALSE)</f>
        <v>RALLYWORKSHOP</v>
      </c>
      <c r="M12" s="133" t="str">
        <f>VLOOKUP(B12,Results!B:S,12,FALSE)</f>
        <v> 7.45,8</v>
      </c>
    </row>
    <row r="13" spans="1:13" ht="15" customHeight="1">
      <c r="A13" s="129">
        <f t="shared" si="0"/>
        <v>6</v>
      </c>
      <c r="B13" s="153">
        <v>11</v>
      </c>
      <c r="C13" s="130" t="str">
        <f>IF(VLOOKUP($B13,'Champ Classes'!$A:$I,2,FALSE)="","",VLOOKUP($B13,'Champ Classes'!$A:$I,2,FALSE))</f>
        <v>EMV 1</v>
      </c>
      <c r="D13" s="130" t="str">
        <f>IF(VLOOKUP($B13,'Champ Classes'!$A:$I,3,FALSE)="","",VLOOKUP($B13,'Champ Classes'!$A:$I,3,FALSE))</f>
        <v>EMV 3</v>
      </c>
      <c r="E13" s="130">
        <f>IF(VLOOKUP($B13,'Champ Classes'!$A:$I,4,FALSE)="","",VLOOKUP($B13,'Champ Classes'!$A:$I,4,FALSE))</f>
      </c>
      <c r="F13" s="130">
        <f>IF(VLOOKUP($B13,'Champ Classes'!$A:$I,5,FALSE)="","",VLOOKUP($B13,'Champ Classes'!$A:$I,5,FALSE))</f>
      </c>
      <c r="G13" s="130">
        <f>IF(VLOOKUP($B13,'Champ Classes'!$A:$I,6,FALSE)="","",VLOOKUP($B13,'Champ Classes'!$A:$I,6,FALSE))</f>
      </c>
      <c r="H13" s="130">
        <f>IF(VLOOKUP($B13,'Champ Classes'!$A:$I,7,FALSE)="","",VLOOKUP($B13,'Champ Classes'!$A:$I,7,FALSE))</f>
      </c>
      <c r="I13" s="131" t="str">
        <f>CONCATENATE(VLOOKUP(B13,Startlist!B:H,3,FALSE)," / ",VLOOKUP(B13,Startlist!B:H,4,FALSE))</f>
        <v>Hendrik Kers / Mihkel Kapp</v>
      </c>
      <c r="J13" s="132" t="str">
        <f>VLOOKUP(B13,Startlist!B:F,5,FALSE)</f>
        <v>EST</v>
      </c>
      <c r="K13" s="131" t="str">
        <f>VLOOKUP(B13,Startlist!B:H,7,FALSE)</f>
        <v>Mitsubishi Lancer Evo 10</v>
      </c>
      <c r="L13" s="131" t="str">
        <f>VLOOKUP(B13,Startlist!B:H,6,FALSE)</f>
        <v>ALM MOTORSPORT</v>
      </c>
      <c r="M13" s="133" t="str">
        <f>VLOOKUP(B13,Results!B:S,12,FALSE)</f>
        <v> 7.53,4</v>
      </c>
    </row>
    <row r="14" spans="1:13" ht="15" customHeight="1">
      <c r="A14" s="129">
        <f t="shared" si="0"/>
        <v>7</v>
      </c>
      <c r="B14" s="153">
        <v>28</v>
      </c>
      <c r="C14" s="130" t="str">
        <f>IF(VLOOKUP($B14,'Champ Classes'!$A:$I,2,FALSE)="","",VLOOKUP($B14,'Champ Classes'!$A:$I,2,FALSE))</f>
        <v>EMV 2</v>
      </c>
      <c r="D14" s="130" t="str">
        <f>IF(VLOOKUP($B14,'Champ Classes'!$A:$I,3,FALSE)="","",VLOOKUP($B14,'Champ Classes'!$A:$I,3,FALSE))</f>
        <v>EMV 7</v>
      </c>
      <c r="E14" s="130">
        <f>IF(VLOOKUP($B14,'Champ Classes'!$A:$I,4,FALSE)="","",VLOOKUP($B14,'Champ Classes'!$A:$I,4,FALSE))</f>
      </c>
      <c r="F14" s="130">
        <f>IF(VLOOKUP($B14,'Champ Classes'!$A:$I,5,FALSE)="","",VLOOKUP($B14,'Champ Classes'!$A:$I,5,FALSE))</f>
      </c>
      <c r="G14" s="130">
        <f>IF(VLOOKUP($B14,'Champ Classes'!$A:$I,6,FALSE)="","",VLOOKUP($B14,'Champ Classes'!$A:$I,6,FALSE))</f>
      </c>
      <c r="H14" s="130">
        <f>IF(VLOOKUP($B14,'Champ Classes'!$A:$I,7,FALSE)="","",VLOOKUP($B14,'Champ Classes'!$A:$I,7,FALSE))</f>
      </c>
      <c r="I14" s="131" t="str">
        <f>CONCATENATE(VLOOKUP(B14,Startlist!B:H,3,FALSE)," / ",VLOOKUP(B14,Startlist!B:H,4,FALSE))</f>
        <v>Mario Jürimäe / Martin Valter</v>
      </c>
      <c r="J14" s="132" t="str">
        <f>VLOOKUP(B14,Startlist!B:F,5,FALSE)</f>
        <v>EST</v>
      </c>
      <c r="K14" s="131" t="str">
        <f>VLOOKUP(B14,Startlist!B:H,7,FALSE)</f>
        <v>BMW M3</v>
      </c>
      <c r="L14" s="131" t="str">
        <f>VLOOKUP(B14,Startlist!B:H,6,FALSE)</f>
        <v>CUEKS RACING</v>
      </c>
      <c r="M14" s="133" t="str">
        <f>VLOOKUP(B14,Results!B:S,12,FALSE)</f>
        <v> 7.56,0</v>
      </c>
    </row>
    <row r="15" spans="1:13" ht="15" customHeight="1">
      <c r="A15" s="129">
        <f t="shared" si="0"/>
        <v>8</v>
      </c>
      <c r="B15" s="153">
        <v>10</v>
      </c>
      <c r="C15" s="130" t="str">
        <f>IF(VLOOKUP($B15,'Champ Classes'!$A:$I,2,FALSE)="","",VLOOKUP($B15,'Champ Classes'!$A:$I,2,FALSE))</f>
        <v>EMV 1</v>
      </c>
      <c r="D15" s="130">
        <f>IF(VLOOKUP($B15,'Champ Classes'!$A:$I,3,FALSE)="","",VLOOKUP($B15,'Champ Classes'!$A:$I,3,FALSE))</f>
      </c>
      <c r="E15" s="130" t="str">
        <f>IF(VLOOKUP($B15,'Champ Classes'!$A:$I,4,FALSE)="","",VLOOKUP($B15,'Champ Classes'!$A:$I,4,FALSE))</f>
        <v>LRC ABS 18</v>
      </c>
      <c r="F15" s="130">
        <f>IF(VLOOKUP($B15,'Champ Classes'!$A:$I,5,FALSE)="","",VLOOKUP($B15,'Champ Classes'!$A:$I,5,FALSE))</f>
      </c>
      <c r="G15" s="130">
        <f>IF(VLOOKUP($B15,'Champ Classes'!$A:$I,6,FALSE)="","",VLOOKUP($B15,'Champ Classes'!$A:$I,6,FALSE))</f>
      </c>
      <c r="H15" s="130">
        <f>IF(VLOOKUP($B15,'Champ Classes'!$A:$I,7,FALSE)="","",VLOOKUP($B15,'Champ Classes'!$A:$I,7,FALSE))</f>
      </c>
      <c r="I15" s="131" t="str">
        <f>CONCATENATE(VLOOKUP(B15,Startlist!B:H,3,FALSE)," / ",VLOOKUP(B15,Startlist!B:H,4,FALSE))</f>
        <v>Priit Koik / Uku Heldna</v>
      </c>
      <c r="J15" s="132" t="str">
        <f>VLOOKUP(B15,Startlist!B:F,5,FALSE)</f>
        <v>EST</v>
      </c>
      <c r="K15" s="131" t="str">
        <f>VLOOKUP(B15,Startlist!B:H,7,FALSE)</f>
        <v>Ford Fiesta</v>
      </c>
      <c r="L15" s="131" t="str">
        <f>VLOOKUP(B15,Startlist!B:H,6,FALSE)</f>
        <v>KAUR MOTORSPORT</v>
      </c>
      <c r="M15" s="133" t="str">
        <f>VLOOKUP(B15,Results!B:S,12,FALSE)</f>
        <v> 7.56,1</v>
      </c>
    </row>
    <row r="16" spans="1:13" ht="15" customHeight="1">
      <c r="A16" s="129">
        <f t="shared" si="0"/>
        <v>9</v>
      </c>
      <c r="B16" s="153">
        <v>8</v>
      </c>
      <c r="C16" s="130" t="str">
        <f>IF(VLOOKUP($B16,'Champ Classes'!$A:$I,2,FALSE)="","",VLOOKUP($B16,'Champ Classes'!$A:$I,2,FALSE))</f>
        <v>EMV 1</v>
      </c>
      <c r="D16" s="130" t="str">
        <f>IF(VLOOKUP($B16,'Champ Classes'!$A:$I,3,FALSE)="","",VLOOKUP($B16,'Champ Classes'!$A:$I,3,FALSE))</f>
        <v>EMV 3</v>
      </c>
      <c r="E16" s="130">
        <f>IF(VLOOKUP($B16,'Champ Classes'!$A:$I,4,FALSE)="","",VLOOKUP($B16,'Champ Classes'!$A:$I,4,FALSE))</f>
      </c>
      <c r="F16" s="130">
        <f>IF(VLOOKUP($B16,'Champ Classes'!$A:$I,5,FALSE)="","",VLOOKUP($B16,'Champ Classes'!$A:$I,5,FALSE))</f>
      </c>
      <c r="G16" s="130">
        <f>IF(VLOOKUP($B16,'Champ Classes'!$A:$I,6,FALSE)="","",VLOOKUP($B16,'Champ Classes'!$A:$I,6,FALSE))</f>
      </c>
      <c r="H16" s="130">
        <f>IF(VLOOKUP($B16,'Champ Classes'!$A:$I,7,FALSE)="","",VLOOKUP($B16,'Champ Classes'!$A:$I,7,FALSE))</f>
      </c>
      <c r="I16" s="131" t="str">
        <f>CONCATENATE(VLOOKUP(B16,Startlist!B:H,3,FALSE)," / ",VLOOKUP(B16,Startlist!B:H,4,FALSE))</f>
        <v>Radik Shaymiev / Maxim Tsvetkov</v>
      </c>
      <c r="J16" s="132" t="str">
        <f>VLOOKUP(B16,Startlist!B:F,5,FALSE)</f>
        <v>RUS</v>
      </c>
      <c r="K16" s="131" t="str">
        <f>VLOOKUP(B16,Startlist!B:H,7,FALSE)</f>
        <v>Ford Fiesta R5</v>
      </c>
      <c r="L16" s="131" t="str">
        <f>VLOOKUP(B16,Startlist!B:H,6,FALSE)</f>
        <v>TAIF MOTORSPORT</v>
      </c>
      <c r="M16" s="133" t="str">
        <f>VLOOKUP(B16,Results!B:S,12,FALSE)</f>
        <v> 7.59,4</v>
      </c>
    </row>
    <row r="17" spans="1:13" ht="15" customHeight="1">
      <c r="A17" s="129">
        <f t="shared" si="0"/>
        <v>10</v>
      </c>
      <c r="B17" s="153">
        <v>34</v>
      </c>
      <c r="C17" s="130" t="str">
        <f>IF(VLOOKUP($B17,'Champ Classes'!$A:$I,2,FALSE)="","",VLOOKUP($B17,'Champ Classes'!$A:$I,2,FALSE))</f>
        <v>EMV 1</v>
      </c>
      <c r="D17" s="130" t="str">
        <f>IF(VLOOKUP($B17,'Champ Classes'!$A:$I,3,FALSE)="","",VLOOKUP($B17,'Champ Classes'!$A:$I,3,FALSE))</f>
        <v>EMV 4</v>
      </c>
      <c r="E17" s="130" t="str">
        <f>IF(VLOOKUP($B17,'Champ Classes'!$A:$I,4,FALSE)="","",VLOOKUP($B17,'Champ Classes'!$A:$I,4,FALSE))</f>
        <v>LRC ABS 18</v>
      </c>
      <c r="F17" s="130" t="str">
        <f>IF(VLOOKUP($B17,'Champ Classes'!$A:$I,5,FALSE)="","",VLOOKUP($B17,'Champ Classes'!$A:$I,5,FALSE))</f>
        <v>LRC1 18</v>
      </c>
      <c r="G17" s="130">
        <f>IF(VLOOKUP($B17,'Champ Classes'!$A:$I,6,FALSE)="","",VLOOKUP($B17,'Champ Classes'!$A:$I,6,FALSE))</f>
      </c>
      <c r="H17" s="130" t="str">
        <f>IF(VLOOKUP($B17,'Champ Classes'!$A:$I,7,FALSE)="","",VLOOKUP($B17,'Champ Classes'!$A:$I,7,FALSE))</f>
        <v>VIDES TEHNIKA</v>
      </c>
      <c r="I17" s="131" t="str">
        <f>CONCATENATE(VLOOKUP(B17,Startlist!B:H,3,FALSE)," / ",VLOOKUP(B17,Startlist!B:H,4,FALSE))</f>
        <v>Edijs Bergmanis / Edgars Grins</v>
      </c>
      <c r="J17" s="132" t="str">
        <f>VLOOKUP(B17,Startlist!B:F,5,FALSE)</f>
        <v>LAT</v>
      </c>
      <c r="K17" s="131" t="str">
        <f>VLOOKUP(B17,Startlist!B:H,7,FALSE)</f>
        <v>Mitsubishi Lancer Evo 9</v>
      </c>
      <c r="L17" s="131" t="str">
        <f>VLOOKUP(B17,Startlist!B:H,6,FALSE)</f>
        <v>RALLYWORKSHOP</v>
      </c>
      <c r="M17" s="133" t="str">
        <f>VLOOKUP(B17,Results!B:S,12,FALSE)</f>
        <v> 8.04,9</v>
      </c>
    </row>
    <row r="18" spans="1:13" ht="15" customHeight="1">
      <c r="A18" s="129">
        <f t="shared" si="0"/>
        <v>11</v>
      </c>
      <c r="B18" s="153">
        <v>19</v>
      </c>
      <c r="C18" s="130" t="str">
        <f>IF(VLOOKUP($B18,'Champ Classes'!$A:$I,2,FALSE)="","",VLOOKUP($B18,'Champ Classes'!$A:$I,2,FALSE))</f>
        <v>EMV 2</v>
      </c>
      <c r="D18" s="130" t="str">
        <f>IF(VLOOKUP($B18,'Champ Classes'!$A:$I,3,FALSE)="","",VLOOKUP($B18,'Champ Classes'!$A:$I,3,FALSE))</f>
        <v>EMV 6</v>
      </c>
      <c r="E18" s="130">
        <f>IF(VLOOKUP($B18,'Champ Classes'!$A:$I,4,FALSE)="","",VLOOKUP($B18,'Champ Classes'!$A:$I,4,FALSE))</f>
      </c>
      <c r="F18" s="130">
        <f>IF(VLOOKUP($B18,'Champ Classes'!$A:$I,5,FALSE)="","",VLOOKUP($B18,'Champ Classes'!$A:$I,5,FALSE))</f>
      </c>
      <c r="G18" s="130">
        <f>IF(VLOOKUP($B18,'Champ Classes'!$A:$I,6,FALSE)="","",VLOOKUP($B18,'Champ Classes'!$A:$I,6,FALSE))</f>
      </c>
      <c r="H18" s="130">
        <f>IF(VLOOKUP($B18,'Champ Classes'!$A:$I,7,FALSE)="","",VLOOKUP($B18,'Champ Classes'!$A:$I,7,FALSE))</f>
      </c>
      <c r="I18" s="131" t="str">
        <f>CONCATENATE(VLOOKUP(B18,Startlist!B:H,3,FALSE)," / ",VLOOKUP(B18,Startlist!B:H,4,FALSE))</f>
        <v>Roland Poom / Ken Järveoja</v>
      </c>
      <c r="J18" s="132" t="str">
        <f>VLOOKUP(B18,Startlist!B:F,5,FALSE)</f>
        <v>EST</v>
      </c>
      <c r="K18" s="131" t="str">
        <f>VLOOKUP(B18,Startlist!B:H,7,FALSE)</f>
        <v>Ford Fiesta R2T</v>
      </c>
      <c r="L18" s="131" t="str">
        <f>VLOOKUP(B18,Startlist!B:H,6,FALSE)</f>
        <v>CRC RALLY TEAM</v>
      </c>
      <c r="M18" s="133" t="str">
        <f>VLOOKUP(B18,Results!B:S,12,FALSE)</f>
        <v> 8.07,3</v>
      </c>
    </row>
    <row r="19" spans="1:13" ht="15" customHeight="1">
      <c r="A19" s="129">
        <f t="shared" si="0"/>
        <v>12</v>
      </c>
      <c r="B19" s="153">
        <v>39</v>
      </c>
      <c r="C19" s="130" t="str">
        <f>IF(VLOOKUP($B19,'Champ Classes'!$A:$I,2,FALSE)="","",VLOOKUP($B19,'Champ Classes'!$A:$I,2,FALSE))</f>
        <v>EMV 2</v>
      </c>
      <c r="D19" s="130" t="str">
        <f>IF(VLOOKUP($B19,'Champ Classes'!$A:$I,3,FALSE)="","",VLOOKUP($B19,'Champ Classes'!$A:$I,3,FALSE))</f>
        <v>EMV 7</v>
      </c>
      <c r="E19" s="130" t="str">
        <f>IF(VLOOKUP($B19,'Champ Classes'!$A:$I,4,FALSE)="","",VLOOKUP($B19,'Champ Classes'!$A:$I,4,FALSE))</f>
        <v>LRC ABS 18</v>
      </c>
      <c r="F19" s="130" t="str">
        <f>IF(VLOOKUP($B19,'Champ Classes'!$A:$I,5,FALSE)="","",VLOOKUP($B19,'Champ Classes'!$A:$I,5,FALSE))</f>
        <v>LRC5 18</v>
      </c>
      <c r="G19" s="130">
        <f>IF(VLOOKUP($B19,'Champ Classes'!$A:$I,6,FALSE)="","",VLOOKUP($B19,'Champ Classes'!$A:$I,6,FALSE))</f>
      </c>
      <c r="H19" s="130">
        <f>IF(VLOOKUP($B19,'Champ Classes'!$A:$I,7,FALSE)="","",VLOOKUP($B19,'Champ Classes'!$A:$I,7,FALSE))</f>
      </c>
      <c r="I19" s="131" t="str">
        <f>CONCATENATE(VLOOKUP(B19,Startlist!B:H,3,FALSE)," / ",VLOOKUP(B19,Startlist!B:H,4,FALSE))</f>
        <v>Madis Vanaselja / Jarmo Liivak</v>
      </c>
      <c r="J19" s="132" t="str">
        <f>VLOOKUP(B19,Startlist!B:F,5,FALSE)</f>
        <v>EST</v>
      </c>
      <c r="K19" s="131" t="str">
        <f>VLOOKUP(B19,Startlist!B:H,7,FALSE)</f>
        <v>BMW M3</v>
      </c>
      <c r="L19" s="131" t="str">
        <f>VLOOKUP(B19,Startlist!B:H,6,FALSE)</f>
        <v>MS RACING</v>
      </c>
      <c r="M19" s="133" t="str">
        <f>VLOOKUP(B19,Results!B:S,12,FALSE)</f>
        <v> 8.12,5</v>
      </c>
    </row>
    <row r="20" spans="1:13" ht="15" customHeight="1">
      <c r="A20" s="129">
        <f t="shared" si="0"/>
        <v>13</v>
      </c>
      <c r="B20" s="153">
        <v>26</v>
      </c>
      <c r="C20" s="130" t="str">
        <f>IF(VLOOKUP($B20,'Champ Classes'!$A:$I,2,FALSE)="","",VLOOKUP($B20,'Champ Classes'!$A:$I,2,FALSE))</f>
        <v>EMV 2</v>
      </c>
      <c r="D20" s="130">
        <f>IF(VLOOKUP($B20,'Champ Classes'!$A:$I,3,FALSE)="","",VLOOKUP($B20,'Champ Classes'!$A:$I,3,FALSE))</f>
      </c>
      <c r="E20" s="130" t="str">
        <f>IF(VLOOKUP($B20,'Champ Classes'!$A:$I,4,FALSE)="","",VLOOKUP($B20,'Champ Classes'!$A:$I,4,FALSE))</f>
        <v>LRC ABS 18</v>
      </c>
      <c r="F20" s="130" t="str">
        <f>IF(VLOOKUP($B20,'Champ Classes'!$A:$I,5,FALSE)="","",VLOOKUP($B20,'Champ Classes'!$A:$I,5,FALSE))</f>
        <v>LRC3 18</v>
      </c>
      <c r="G20" s="130" t="str">
        <f>IF(VLOOKUP($B20,'Champ Classes'!$A:$I,6,FALSE)="","",VLOOKUP($B20,'Champ Classes'!$A:$I,6,FALSE))</f>
        <v>LRC Junior 18</v>
      </c>
      <c r="H20" s="130" t="str">
        <f>IF(VLOOKUP($B20,'Champ Classes'!$A:$I,7,FALSE)="","",VLOOKUP($B20,'Champ Classes'!$A:$I,7,FALSE))</f>
        <v>SRT</v>
      </c>
      <c r="I20" s="131" t="str">
        <f>CONCATENATE(VLOOKUP(B20,Startlist!B:H,3,FALSE)," / ",VLOOKUP(B20,Startlist!B:H,4,FALSE))</f>
        <v>Oliver Solberg / Veronica Engan</v>
      </c>
      <c r="J20" s="132" t="str">
        <f>VLOOKUP(B20,Startlist!B:F,5,FALSE)</f>
        <v>LAT / NOR</v>
      </c>
      <c r="K20" s="131" t="str">
        <f>VLOOKUP(B20,Startlist!B:H,7,FALSE)</f>
        <v>Peugeot 208 R2</v>
      </c>
      <c r="L20" s="131" t="str">
        <f>VLOOKUP(B20,Startlist!B:H,6,FALSE)</f>
        <v>SPORTS RACING TECHNOLOGIES</v>
      </c>
      <c r="M20" s="133" t="str">
        <f>VLOOKUP(B20,Results!B:S,12,FALSE)</f>
        <v> 8.13,3</v>
      </c>
    </row>
    <row r="21" spans="1:13" ht="15" customHeight="1">
      <c r="A21" s="129">
        <f t="shared" si="0"/>
        <v>14</v>
      </c>
      <c r="B21" s="153">
        <v>31</v>
      </c>
      <c r="C21" s="130" t="str">
        <f>IF(VLOOKUP($B21,'Champ Classes'!$A:$I,2,FALSE)="","",VLOOKUP($B21,'Champ Classes'!$A:$I,2,FALSE))</f>
        <v>EMV 1</v>
      </c>
      <c r="D21" s="130" t="str">
        <f>IF(VLOOKUP($B21,'Champ Classes'!$A:$I,3,FALSE)="","",VLOOKUP($B21,'Champ Classes'!$A:$I,3,FALSE))</f>
        <v>EMV 3</v>
      </c>
      <c r="E21" s="130" t="str">
        <f>IF(VLOOKUP($B21,'Champ Classes'!$A:$I,4,FALSE)="","",VLOOKUP($B21,'Champ Classes'!$A:$I,4,FALSE))</f>
        <v>LRC ABS 18</v>
      </c>
      <c r="F21" s="130" t="str">
        <f>IF(VLOOKUP($B21,'Champ Classes'!$A:$I,5,FALSE)="","",VLOOKUP($B21,'Champ Classes'!$A:$I,5,FALSE))</f>
        <v>LRC2 18</v>
      </c>
      <c r="G21" s="130">
        <f>IF(VLOOKUP($B21,'Champ Classes'!$A:$I,6,FALSE)="","",VLOOKUP($B21,'Champ Classes'!$A:$I,6,FALSE))</f>
      </c>
      <c r="H21" s="130">
        <f>IF(VLOOKUP($B21,'Champ Classes'!$A:$I,7,FALSE)="","",VLOOKUP($B21,'Champ Classes'!$A:$I,7,FALSE))</f>
      </c>
      <c r="I21" s="131" t="str">
        <f>CONCATENATE(VLOOKUP(B21,Startlist!B:H,3,FALSE)," / ",VLOOKUP(B21,Startlist!B:H,4,FALSE))</f>
        <v>Alexander Mikhaylov / Normunds Kokins</v>
      </c>
      <c r="J21" s="132" t="str">
        <f>VLOOKUP(B21,Startlist!B:F,5,FALSE)</f>
        <v>RUS / LAT</v>
      </c>
      <c r="K21" s="131" t="str">
        <f>VLOOKUP(B21,Startlist!B:H,7,FALSE)</f>
        <v>Mitsubishi Lancer Evo 10</v>
      </c>
      <c r="L21" s="131" t="str">
        <f>VLOOKUP(B21,Startlist!B:H,6,FALSE)</f>
        <v>PROSPEED</v>
      </c>
      <c r="M21" s="133" t="str">
        <f>VLOOKUP(B21,Results!B:S,12,FALSE)</f>
        <v> 8.14,3</v>
      </c>
    </row>
    <row r="22" spans="1:13" ht="15" customHeight="1">
      <c r="A22" s="129">
        <f t="shared" si="0"/>
        <v>15</v>
      </c>
      <c r="B22" s="153">
        <v>18</v>
      </c>
      <c r="C22" s="130" t="str">
        <f>IF(VLOOKUP($B22,'Champ Classes'!$A:$I,2,FALSE)="","",VLOOKUP($B22,'Champ Classes'!$A:$I,2,FALSE))</f>
        <v>EMV 2</v>
      </c>
      <c r="D22" s="130" t="str">
        <f>IF(VLOOKUP($B22,'Champ Classes'!$A:$I,3,FALSE)="","",VLOOKUP($B22,'Champ Classes'!$A:$I,3,FALSE))</f>
        <v>EMV 6</v>
      </c>
      <c r="E22" s="130" t="str">
        <f>IF(VLOOKUP($B22,'Champ Classes'!$A:$I,4,FALSE)="","",VLOOKUP($B22,'Champ Classes'!$A:$I,4,FALSE))</f>
        <v>LRC ABS 18</v>
      </c>
      <c r="F22" s="130" t="str">
        <f>IF(VLOOKUP($B22,'Champ Classes'!$A:$I,5,FALSE)="","",VLOOKUP($B22,'Champ Classes'!$A:$I,5,FALSE))</f>
        <v>LRC3 18</v>
      </c>
      <c r="G22" s="130" t="str">
        <f>IF(VLOOKUP($B22,'Champ Classes'!$A:$I,6,FALSE)="","",VLOOKUP($B22,'Champ Classes'!$A:$I,6,FALSE))</f>
        <v>LRC Junior 18</v>
      </c>
      <c r="H22" s="130">
        <f>IF(VLOOKUP($B22,'Champ Classes'!$A:$I,7,FALSE)="","",VLOOKUP($B22,'Champ Classes'!$A:$I,7,FALSE))</f>
      </c>
      <c r="I22" s="131" t="str">
        <f>CONCATENATE(VLOOKUP(B22,Startlist!B:H,3,FALSE)," / ",VLOOKUP(B22,Startlist!B:H,4,FALSE))</f>
        <v>Rasmus Uustulnd / Kauri Pannas</v>
      </c>
      <c r="J22" s="132" t="str">
        <f>VLOOKUP(B22,Startlist!B:F,5,FALSE)</f>
        <v>EST</v>
      </c>
      <c r="K22" s="131" t="str">
        <f>VLOOKUP(B22,Startlist!B:H,7,FALSE)</f>
        <v>Peugeot 208 R2</v>
      </c>
      <c r="L22" s="131" t="str">
        <f>VLOOKUP(B22,Startlist!B:H,6,FALSE)</f>
        <v>THULE MOTORSPORT</v>
      </c>
      <c r="M22" s="133" t="str">
        <f>VLOOKUP(B22,Results!B:S,12,FALSE)</f>
        <v> 8.15,1</v>
      </c>
    </row>
    <row r="23" spans="1:13" ht="15" customHeight="1">
      <c r="A23" s="129">
        <f t="shared" si="0"/>
        <v>16</v>
      </c>
      <c r="B23" s="153">
        <v>17</v>
      </c>
      <c r="C23" s="130" t="str">
        <f>IF(VLOOKUP($B23,'Champ Classes'!$A:$I,2,FALSE)="","",VLOOKUP($B23,'Champ Classes'!$A:$I,2,FALSE))</f>
        <v>EMV 2</v>
      </c>
      <c r="D23" s="130" t="str">
        <f>IF(VLOOKUP($B23,'Champ Classes'!$A:$I,3,FALSE)="","",VLOOKUP($B23,'Champ Classes'!$A:$I,3,FALSE))</f>
        <v>EMV 6</v>
      </c>
      <c r="E23" s="130">
        <f>IF(VLOOKUP($B23,'Champ Classes'!$A:$I,4,FALSE)="","",VLOOKUP($B23,'Champ Classes'!$A:$I,4,FALSE))</f>
      </c>
      <c r="F23" s="130">
        <f>IF(VLOOKUP($B23,'Champ Classes'!$A:$I,5,FALSE)="","",VLOOKUP($B23,'Champ Classes'!$A:$I,5,FALSE))</f>
      </c>
      <c r="G23" s="130">
        <f>IF(VLOOKUP($B23,'Champ Classes'!$A:$I,6,FALSE)="","",VLOOKUP($B23,'Champ Classes'!$A:$I,6,FALSE))</f>
      </c>
      <c r="H23" s="130">
        <f>IF(VLOOKUP($B23,'Champ Classes'!$A:$I,7,FALSE)="","",VLOOKUP($B23,'Champ Classes'!$A:$I,7,FALSE))</f>
      </c>
      <c r="I23" s="131" t="str">
        <f>CONCATENATE(VLOOKUP(B23,Startlist!B:H,3,FALSE)," / ",VLOOKUP(B23,Startlist!B:H,4,FALSE))</f>
        <v>Oliver Ojaperv / Jarno Talve</v>
      </c>
      <c r="J23" s="132" t="str">
        <f>VLOOKUP(B23,Startlist!B:F,5,FALSE)</f>
        <v>EST</v>
      </c>
      <c r="K23" s="131" t="str">
        <f>VLOOKUP(B23,Startlist!B:H,7,FALSE)</f>
        <v>Ford Fiesta R2T</v>
      </c>
      <c r="L23" s="131" t="str">
        <f>VLOOKUP(B23,Startlist!B:H,6,FALSE)</f>
        <v>OT RACING</v>
      </c>
      <c r="M23" s="133" t="str">
        <f>VLOOKUP(B23,Results!B:S,12,FALSE)</f>
        <v> 8.18,8</v>
      </c>
    </row>
    <row r="24" spans="1:13" ht="15" customHeight="1">
      <c r="A24" s="129">
        <f t="shared" si="0"/>
        <v>17</v>
      </c>
      <c r="B24" s="153">
        <v>15</v>
      </c>
      <c r="C24" s="130" t="str">
        <f>IF(VLOOKUP($B24,'Champ Classes'!$A:$I,2,FALSE)="","",VLOOKUP($B24,'Champ Classes'!$A:$I,2,FALSE))</f>
        <v>EMV 2</v>
      </c>
      <c r="D24" s="130" t="str">
        <f>IF(VLOOKUP($B24,'Champ Classes'!$A:$I,3,FALSE)="","",VLOOKUP($B24,'Champ Classes'!$A:$I,3,FALSE))</f>
        <v>EMV 6</v>
      </c>
      <c r="E24" s="130">
        <f>IF(VLOOKUP($B24,'Champ Classes'!$A:$I,4,FALSE)="","",VLOOKUP($B24,'Champ Classes'!$A:$I,4,FALSE))</f>
      </c>
      <c r="F24" s="130">
        <f>IF(VLOOKUP($B24,'Champ Classes'!$A:$I,5,FALSE)="","",VLOOKUP($B24,'Champ Classes'!$A:$I,5,FALSE))</f>
      </c>
      <c r="G24" s="130">
        <f>IF(VLOOKUP($B24,'Champ Classes'!$A:$I,6,FALSE)="","",VLOOKUP($B24,'Champ Classes'!$A:$I,6,FALSE))</f>
      </c>
      <c r="H24" s="130">
        <f>IF(VLOOKUP($B24,'Champ Classes'!$A:$I,7,FALSE)="","",VLOOKUP($B24,'Champ Classes'!$A:$I,7,FALSE))</f>
      </c>
      <c r="I24" s="131" t="str">
        <f>CONCATENATE(VLOOKUP(B24,Startlist!B:H,3,FALSE)," / ",VLOOKUP(B24,Startlist!B:H,4,FALSE))</f>
        <v>Gregor Jeets / Kuldar Sikk</v>
      </c>
      <c r="J24" s="132" t="str">
        <f>VLOOKUP(B24,Startlist!B:F,5,FALSE)</f>
        <v>EST</v>
      </c>
      <c r="K24" s="131" t="str">
        <f>VLOOKUP(B24,Startlist!B:H,7,FALSE)</f>
        <v>Ford Fiesta</v>
      </c>
      <c r="L24" s="131" t="str">
        <f>VLOOKUP(B24,Startlist!B:H,6,FALSE)</f>
        <v>TEHASE AUTO</v>
      </c>
      <c r="M24" s="133" t="str">
        <f>VLOOKUP(B24,Results!B:S,12,FALSE)</f>
        <v> 8.32,4</v>
      </c>
    </row>
    <row r="25" spans="1:13" ht="15" customHeight="1">
      <c r="A25" s="129">
        <f t="shared" si="0"/>
        <v>18</v>
      </c>
      <c r="B25" s="153">
        <v>32</v>
      </c>
      <c r="C25" s="130" t="str">
        <f>IF(VLOOKUP($B25,'Champ Classes'!$A:$I,2,FALSE)="","",VLOOKUP($B25,'Champ Classes'!$A:$I,2,FALSE))</f>
        <v>EMV 2</v>
      </c>
      <c r="D25" s="130" t="str">
        <f>IF(VLOOKUP($B25,'Champ Classes'!$A:$I,3,FALSE)="","",VLOOKUP($B25,'Champ Classes'!$A:$I,3,FALSE))</f>
        <v>EMV 5</v>
      </c>
      <c r="E25" s="130" t="str">
        <f>IF(VLOOKUP($B25,'Champ Classes'!$A:$I,4,FALSE)="","",VLOOKUP($B25,'Champ Classes'!$A:$I,4,FALSE))</f>
        <v>LRC ABS 18</v>
      </c>
      <c r="F25" s="130" t="str">
        <f>IF(VLOOKUP($B25,'Champ Classes'!$A:$I,5,FALSE)="","",VLOOKUP($B25,'Champ Classes'!$A:$I,5,FALSE))</f>
        <v>LRC6 18</v>
      </c>
      <c r="G25" s="130">
        <f>IF(VLOOKUP($B25,'Champ Classes'!$A:$I,6,FALSE)="","",VLOOKUP($B25,'Champ Classes'!$A:$I,6,FALSE))</f>
      </c>
      <c r="H25" s="130">
        <f>IF(VLOOKUP($B25,'Champ Classes'!$A:$I,7,FALSE)="","",VLOOKUP($B25,'Champ Classes'!$A:$I,7,FALSE))</f>
      </c>
      <c r="I25" s="131" t="str">
        <f>CONCATENATE(VLOOKUP(B25,Startlist!B:H,3,FALSE)," / ",VLOOKUP(B25,Startlist!B:H,4,FALSE))</f>
        <v>Karel Tölp / Martin Vihmann</v>
      </c>
      <c r="J25" s="132" t="str">
        <f>VLOOKUP(B25,Startlist!B:F,5,FALSE)</f>
        <v>EST</v>
      </c>
      <c r="K25" s="131" t="str">
        <f>VLOOKUP(B25,Startlist!B:H,7,FALSE)</f>
        <v>Honda Civic Type-R</v>
      </c>
      <c r="L25" s="131" t="str">
        <f>VLOOKUP(B25,Startlist!B:H,6,FALSE)</f>
        <v>KAUR MOTORSPORT</v>
      </c>
      <c r="M25" s="133" t="str">
        <f>VLOOKUP(B25,Results!B:S,12,FALSE)</f>
        <v> 8.32,5</v>
      </c>
    </row>
    <row r="26" spans="1:13" ht="15" customHeight="1">
      <c r="A26" s="129">
        <f t="shared" si="0"/>
        <v>19</v>
      </c>
      <c r="B26" s="153">
        <v>37</v>
      </c>
      <c r="C26" s="130" t="str">
        <f>IF(VLOOKUP($B26,'Champ Classes'!$A:$I,2,FALSE)="","",VLOOKUP($B26,'Champ Classes'!$A:$I,2,FALSE))</f>
        <v>EMV 1</v>
      </c>
      <c r="D26" s="130" t="str">
        <f>IF(VLOOKUP($B26,'Champ Classes'!$A:$I,3,FALSE)="","",VLOOKUP($B26,'Champ Classes'!$A:$I,3,FALSE))</f>
        <v>EMV 3</v>
      </c>
      <c r="E26" s="130" t="str">
        <f>IF(VLOOKUP($B26,'Champ Classes'!$A:$I,4,FALSE)="","",VLOOKUP($B26,'Champ Classes'!$A:$I,4,FALSE))</f>
        <v>LRC ABS 18</v>
      </c>
      <c r="F26" s="130" t="str">
        <f>IF(VLOOKUP($B26,'Champ Classes'!$A:$I,5,FALSE)="","",VLOOKUP($B26,'Champ Classes'!$A:$I,5,FALSE))</f>
        <v>LRC2 18</v>
      </c>
      <c r="G26" s="130">
        <f>IF(VLOOKUP($B26,'Champ Classes'!$A:$I,6,FALSE)="","",VLOOKUP($B26,'Champ Classes'!$A:$I,6,FALSE))</f>
      </c>
      <c r="H26" s="130">
        <f>IF(VLOOKUP($B26,'Champ Classes'!$A:$I,7,FALSE)="","",VLOOKUP($B26,'Champ Classes'!$A:$I,7,FALSE))</f>
      </c>
      <c r="I26" s="131" t="str">
        <f>CONCATENATE(VLOOKUP(B26,Startlist!B:H,3,FALSE)," / ",VLOOKUP(B26,Startlist!B:H,4,FALSE))</f>
        <v>Aleksei Semenov / Aleksei Kurnosov</v>
      </c>
      <c r="J26" s="132" t="str">
        <f>VLOOKUP(B26,Startlist!B:F,5,FALSE)</f>
        <v>RUS</v>
      </c>
      <c r="K26" s="131" t="str">
        <f>VLOOKUP(B26,Startlist!B:H,7,FALSE)</f>
        <v>Mitsubishi Lancer Evo 10</v>
      </c>
      <c r="L26" s="131" t="str">
        <f>VLOOKUP(B26,Startlist!B:H,6,FALSE)</f>
        <v>LEASING FINANCE RALLY TEAM</v>
      </c>
      <c r="M26" s="133" t="str">
        <f>VLOOKUP(B26,Results!B:S,12,FALSE)</f>
        <v> 8.36,4</v>
      </c>
    </row>
    <row r="27" spans="1:13" ht="15" customHeight="1">
      <c r="A27" s="129">
        <f t="shared" si="0"/>
        <v>20</v>
      </c>
      <c r="B27" s="153">
        <v>33</v>
      </c>
      <c r="C27" s="130" t="str">
        <f>IF(VLOOKUP($B27,'Champ Classes'!$A:$I,2,FALSE)="","",VLOOKUP($B27,'Champ Classes'!$A:$I,2,FALSE))</f>
        <v>EMV 2</v>
      </c>
      <c r="D27" s="130" t="str">
        <f>IF(VLOOKUP($B27,'Champ Classes'!$A:$I,3,FALSE)="","",VLOOKUP($B27,'Champ Classes'!$A:$I,3,FALSE))</f>
        <v>EMV 5</v>
      </c>
      <c r="E27" s="130" t="str">
        <f>IF(VLOOKUP($B27,'Champ Classes'!$A:$I,4,FALSE)="","",VLOOKUP($B27,'Champ Classes'!$A:$I,4,FALSE))</f>
        <v>LRC ABS 18</v>
      </c>
      <c r="F27" s="130" t="str">
        <f>IF(VLOOKUP($B27,'Champ Classes'!$A:$I,5,FALSE)="","",VLOOKUP($B27,'Champ Classes'!$A:$I,5,FALSE))</f>
        <v>LRC6 18</v>
      </c>
      <c r="G27" s="130">
        <f>IF(VLOOKUP($B27,'Champ Classes'!$A:$I,6,FALSE)="","",VLOOKUP($B27,'Champ Classes'!$A:$I,6,FALSE))</f>
      </c>
      <c r="H27" s="130" t="str">
        <f>IF(VLOOKUP($B27,'Champ Classes'!$A:$I,7,FALSE)="","",VLOOKUP($B27,'Champ Classes'!$A:$I,7,FALSE))</f>
        <v>A1M</v>
      </c>
      <c r="I27" s="131" t="str">
        <f>CONCATENATE(VLOOKUP(B27,Startlist!B:H,3,FALSE)," / ",VLOOKUP(B27,Startlist!B:H,4,FALSE))</f>
        <v>Kristo Subi / Raido Subi</v>
      </c>
      <c r="J27" s="132" t="str">
        <f>VLOOKUP(B27,Startlist!B:F,5,FALSE)</f>
        <v>EST</v>
      </c>
      <c r="K27" s="131" t="str">
        <f>VLOOKUP(B27,Startlist!B:H,7,FALSE)</f>
        <v>Honda Civic Type-R</v>
      </c>
      <c r="L27" s="131" t="str">
        <f>VLOOKUP(B27,Startlist!B:H,6,FALSE)</f>
        <v>A1M MOTORSPORT</v>
      </c>
      <c r="M27" s="133" t="str">
        <f>VLOOKUP(B27,Results!B:S,12,FALSE)</f>
        <v> 8.37,0</v>
      </c>
    </row>
    <row r="28" spans="1:13" ht="15" customHeight="1">
      <c r="A28" s="129">
        <f t="shared" si="0"/>
        <v>21</v>
      </c>
      <c r="B28" s="153">
        <v>24</v>
      </c>
      <c r="C28" s="130" t="str">
        <f>IF(VLOOKUP($B28,'Champ Classes'!$A:$I,2,FALSE)="","",VLOOKUP($B28,'Champ Classes'!$A:$I,2,FALSE))</f>
        <v>EMV 2</v>
      </c>
      <c r="D28" s="130">
        <f>IF(VLOOKUP($B28,'Champ Classes'!$A:$I,3,FALSE)="","",VLOOKUP($B28,'Champ Classes'!$A:$I,3,FALSE))</f>
      </c>
      <c r="E28" s="130">
        <f>IF(VLOOKUP($B28,'Champ Classes'!$A:$I,4,FALSE)="","",VLOOKUP($B28,'Champ Classes'!$A:$I,4,FALSE))</f>
      </c>
      <c r="F28" s="130">
        <f>IF(VLOOKUP($B28,'Champ Classes'!$A:$I,5,FALSE)="","",VLOOKUP($B28,'Champ Classes'!$A:$I,5,FALSE))</f>
      </c>
      <c r="G28" s="130">
        <f>IF(VLOOKUP($B28,'Champ Classes'!$A:$I,6,FALSE)="","",VLOOKUP($B28,'Champ Classes'!$A:$I,6,FALSE))</f>
      </c>
      <c r="H28" s="130">
        <f>IF(VLOOKUP($B28,'Champ Classes'!$A:$I,7,FALSE)="","",VLOOKUP($B28,'Champ Classes'!$A:$I,7,FALSE))</f>
      </c>
      <c r="I28" s="131" t="str">
        <f>CONCATENATE(VLOOKUP(B28,Startlist!B:H,3,FALSE)," / ",VLOOKUP(B28,Startlist!B:H,4,FALSE))</f>
        <v>Dmitriy Myachin / Yuri Kulikov</v>
      </c>
      <c r="J28" s="132" t="str">
        <f>VLOOKUP(B28,Startlist!B:F,5,FALSE)</f>
        <v>RUS</v>
      </c>
      <c r="K28" s="131" t="str">
        <f>VLOOKUP(B28,Startlist!B:H,7,FALSE)</f>
        <v>Peugeot 208 R2</v>
      </c>
      <c r="L28" s="131" t="str">
        <f>VLOOKUP(B28,Startlist!B:H,6,FALSE)</f>
        <v>TBRACING</v>
      </c>
      <c r="M28" s="133" t="str">
        <f>VLOOKUP(B28,Results!B:S,12,FALSE)</f>
        <v> 8.37,4</v>
      </c>
    </row>
    <row r="29" spans="1:13" ht="15" customHeight="1">
      <c r="A29" s="129">
        <f t="shared" si="0"/>
        <v>22</v>
      </c>
      <c r="B29" s="153">
        <v>41</v>
      </c>
      <c r="C29" s="130" t="str">
        <f>IF(VLOOKUP($B29,'Champ Classes'!$A:$I,2,FALSE)="","",VLOOKUP($B29,'Champ Classes'!$A:$I,2,FALSE))</f>
        <v>EMV 2</v>
      </c>
      <c r="D29" s="130" t="str">
        <f>IF(VLOOKUP($B29,'Champ Classes'!$A:$I,3,FALSE)="","",VLOOKUP($B29,'Champ Classes'!$A:$I,3,FALSE))</f>
        <v>EMV 7</v>
      </c>
      <c r="E29" s="130">
        <f>IF(VLOOKUP($B29,'Champ Classes'!$A:$I,4,FALSE)="","",VLOOKUP($B29,'Champ Classes'!$A:$I,4,FALSE))</f>
      </c>
      <c r="F29" s="130">
        <f>IF(VLOOKUP($B29,'Champ Classes'!$A:$I,5,FALSE)="","",VLOOKUP($B29,'Champ Classes'!$A:$I,5,FALSE))</f>
      </c>
      <c r="G29" s="130">
        <f>IF(VLOOKUP($B29,'Champ Classes'!$A:$I,6,FALSE)="","",VLOOKUP($B29,'Champ Classes'!$A:$I,6,FALSE))</f>
      </c>
      <c r="H29" s="130">
        <f>IF(VLOOKUP($B29,'Champ Classes'!$A:$I,7,FALSE)="","",VLOOKUP($B29,'Champ Classes'!$A:$I,7,FALSE))</f>
      </c>
      <c r="I29" s="131" t="str">
        <f>CONCATENATE(VLOOKUP(B29,Startlist!B:H,3,FALSE)," / ",VLOOKUP(B29,Startlist!B:H,4,FALSE))</f>
        <v>Raiko Aru / Veiko Kullamäe</v>
      </c>
      <c r="J29" s="132" t="str">
        <f>VLOOKUP(B29,Startlist!B:F,5,FALSE)</f>
        <v>EST</v>
      </c>
      <c r="K29" s="131" t="str">
        <f>VLOOKUP(B29,Startlist!B:H,7,FALSE)</f>
        <v>BMW M3</v>
      </c>
      <c r="L29" s="131" t="str">
        <f>VLOOKUP(B29,Startlist!B:H,6,FALSE)</f>
        <v>KAUR MOTORSPORT</v>
      </c>
      <c r="M29" s="133" t="str">
        <f>VLOOKUP(B29,Results!B:S,12,FALSE)</f>
        <v> 8.38,1</v>
      </c>
    </row>
    <row r="30" spans="1:13" ht="15" customHeight="1">
      <c r="A30" s="129">
        <f t="shared" si="0"/>
        <v>23</v>
      </c>
      <c r="B30" s="153">
        <v>21</v>
      </c>
      <c r="C30" s="130" t="str">
        <f>IF(VLOOKUP($B30,'Champ Classes'!$A:$I,2,FALSE)="","",VLOOKUP($B30,'Champ Classes'!$A:$I,2,FALSE))</f>
        <v>EMV 2</v>
      </c>
      <c r="D30" s="130">
        <f>IF(VLOOKUP($B30,'Champ Classes'!$A:$I,3,FALSE)="","",VLOOKUP($B30,'Champ Classes'!$A:$I,3,FALSE))</f>
      </c>
      <c r="E30" s="130" t="str">
        <f>IF(VLOOKUP($B30,'Champ Classes'!$A:$I,4,FALSE)="","",VLOOKUP($B30,'Champ Classes'!$A:$I,4,FALSE))</f>
        <v>LRC ABS 18</v>
      </c>
      <c r="F30" s="130" t="str">
        <f>IF(VLOOKUP($B30,'Champ Classes'!$A:$I,5,FALSE)="","",VLOOKUP($B30,'Champ Classes'!$A:$I,5,FALSE))</f>
        <v>LRC3 18</v>
      </c>
      <c r="G30" s="130" t="str">
        <f>IF(VLOOKUP($B30,'Champ Classes'!$A:$I,6,FALSE)="","",VLOOKUP($B30,'Champ Classes'!$A:$I,6,FALSE))</f>
        <v>LRC Junior 18</v>
      </c>
      <c r="H30" s="130" t="str">
        <f>IF(VLOOKUP($B30,'Champ Classes'!$A:$I,7,FALSE)="","",VLOOKUP($B30,'Champ Classes'!$A:$I,7,FALSE))</f>
        <v>SRT</v>
      </c>
      <c r="I30" s="131" t="str">
        <f>CONCATENATE(VLOOKUP(B30,Startlist!B:H,3,FALSE)," / ",VLOOKUP(B30,Startlist!B:H,4,FALSE))</f>
        <v>Adam Westlund / Joakim Sjoberg</v>
      </c>
      <c r="J30" s="132" t="str">
        <f>VLOOKUP(B30,Startlist!B:F,5,FALSE)</f>
        <v>LAT / SWE</v>
      </c>
      <c r="K30" s="131" t="str">
        <f>VLOOKUP(B30,Startlist!B:H,7,FALSE)</f>
        <v>Peugeot 208 R2</v>
      </c>
      <c r="L30" s="131" t="str">
        <f>VLOOKUP(B30,Startlist!B:H,6,FALSE)</f>
        <v>SPORTS RACING TECHNOLOGIES</v>
      </c>
      <c r="M30" s="133" t="str">
        <f>VLOOKUP(B30,Results!B:S,12,FALSE)</f>
        <v> 8.42,0</v>
      </c>
    </row>
    <row r="31" spans="1:13" ht="15" customHeight="1">
      <c r="A31" s="129">
        <f t="shared" si="0"/>
        <v>24</v>
      </c>
      <c r="B31" s="153">
        <v>14</v>
      </c>
      <c r="C31" s="130" t="str">
        <f>IF(VLOOKUP($B31,'Champ Classes'!$A:$I,2,FALSE)="","",VLOOKUP($B31,'Champ Classes'!$A:$I,2,FALSE))</f>
        <v>EMV 1</v>
      </c>
      <c r="D31" s="130" t="str">
        <f>IF(VLOOKUP($B31,'Champ Classes'!$A:$I,3,FALSE)="","",VLOOKUP($B31,'Champ Classes'!$A:$I,3,FALSE))</f>
        <v>EMV 4</v>
      </c>
      <c r="E31" s="130">
        <f>IF(VLOOKUP($B31,'Champ Classes'!$A:$I,4,FALSE)="","",VLOOKUP($B31,'Champ Classes'!$A:$I,4,FALSE))</f>
      </c>
      <c r="F31" s="130">
        <f>IF(VLOOKUP($B31,'Champ Classes'!$A:$I,5,FALSE)="","",VLOOKUP($B31,'Champ Classes'!$A:$I,5,FALSE))</f>
      </c>
      <c r="G31" s="130">
        <f>IF(VLOOKUP($B31,'Champ Classes'!$A:$I,6,FALSE)="","",VLOOKUP($B31,'Champ Classes'!$A:$I,6,FALSE))</f>
      </c>
      <c r="H31" s="130">
        <f>IF(VLOOKUP($B31,'Champ Classes'!$A:$I,7,FALSE)="","",VLOOKUP($B31,'Champ Classes'!$A:$I,7,FALSE))</f>
      </c>
      <c r="I31" s="131" t="str">
        <f>CONCATENATE(VLOOKUP(B31,Startlist!B:H,3,FALSE)," / ",VLOOKUP(B31,Startlist!B:H,4,FALSE))</f>
        <v>Anre Saks / Rainer Maasik</v>
      </c>
      <c r="J31" s="132" t="str">
        <f>VLOOKUP(B31,Startlist!B:F,5,FALSE)</f>
        <v>EST</v>
      </c>
      <c r="K31" s="131" t="str">
        <f>VLOOKUP(B31,Startlist!B:H,7,FALSE)</f>
        <v>Mitsubishi Lancer Evo 7</v>
      </c>
      <c r="L31" s="131" t="str">
        <f>VLOOKUP(B31,Startlist!B:H,6,FALSE)</f>
        <v>KAUR MOTORSPORT</v>
      </c>
      <c r="M31" s="133" t="str">
        <f>VLOOKUP(B31,Results!B:S,12,FALSE)</f>
        <v> 8.46,0</v>
      </c>
    </row>
    <row r="32" spans="1:13" ht="15" customHeight="1">
      <c r="A32" s="129">
        <f t="shared" si="0"/>
        <v>25</v>
      </c>
      <c r="B32" s="153">
        <v>23</v>
      </c>
      <c r="C32" s="130" t="str">
        <f>IF(VLOOKUP($B32,'Champ Classes'!$A:$I,2,FALSE)="","",VLOOKUP($B32,'Champ Classes'!$A:$I,2,FALSE))</f>
        <v>EMV 2</v>
      </c>
      <c r="D32" s="130">
        <f>IF(VLOOKUP($B32,'Champ Classes'!$A:$I,3,FALSE)="","",VLOOKUP($B32,'Champ Classes'!$A:$I,3,FALSE))</f>
      </c>
      <c r="E32" s="130" t="str">
        <f>IF(VLOOKUP($B32,'Champ Classes'!$A:$I,4,FALSE)="","",VLOOKUP($B32,'Champ Classes'!$A:$I,4,FALSE))</f>
        <v>LRC ABS 18</v>
      </c>
      <c r="F32" s="130" t="str">
        <f>IF(VLOOKUP($B32,'Champ Classes'!$A:$I,5,FALSE)="","",VLOOKUP($B32,'Champ Classes'!$A:$I,5,FALSE))</f>
        <v>LRC3 18</v>
      </c>
      <c r="G32" s="130" t="str">
        <f>IF(VLOOKUP($B32,'Champ Classes'!$A:$I,6,FALSE)="","",VLOOKUP($B32,'Champ Classes'!$A:$I,6,FALSE))</f>
        <v>LRC Junior 18</v>
      </c>
      <c r="H32" s="130">
        <f>IF(VLOOKUP($B32,'Champ Classes'!$A:$I,7,FALSE)="","",VLOOKUP($B32,'Champ Classes'!$A:$I,7,FALSE))</f>
      </c>
      <c r="I32" s="131" t="str">
        <f>CONCATENATE(VLOOKUP(B32,Startlist!B:H,3,FALSE)," / ",VLOOKUP(B32,Startlist!B:H,4,FALSE))</f>
        <v>Ruairi Marcus Bell / Matthew Lloyd Edwards</v>
      </c>
      <c r="J32" s="132" t="str">
        <f>VLOOKUP(B32,Startlist!B:F,5,FALSE)</f>
        <v>LAT / GBR</v>
      </c>
      <c r="K32" s="131" t="str">
        <f>VLOOKUP(B32,Startlist!B:H,7,FALSE)</f>
        <v>Ford Fiesta R2</v>
      </c>
      <c r="L32" s="131" t="str">
        <f>VLOOKUP(B32,Startlist!B:H,6,FALSE)</f>
        <v>BALTIC MOTORSPORT PROMOTION</v>
      </c>
      <c r="M32" s="133" t="str">
        <f>VLOOKUP(B32,Results!B:S,12,FALSE)</f>
        <v> 8.49,1</v>
      </c>
    </row>
    <row r="33" spans="1:13" ht="15" customHeight="1">
      <c r="A33" s="129">
        <f t="shared" si="0"/>
        <v>26</v>
      </c>
      <c r="B33" s="153">
        <v>30</v>
      </c>
      <c r="C33" s="130" t="str">
        <f>IF(VLOOKUP($B33,'Champ Classes'!$A:$I,2,FALSE)="","",VLOOKUP($B33,'Champ Classes'!$A:$I,2,FALSE))</f>
        <v>EMV 1</v>
      </c>
      <c r="D33" s="130" t="str">
        <f>IF(VLOOKUP($B33,'Champ Classes'!$A:$I,3,FALSE)="","",VLOOKUP($B33,'Champ Classes'!$A:$I,3,FALSE))</f>
        <v>EMV 3</v>
      </c>
      <c r="E33" s="130" t="str">
        <f>IF(VLOOKUP($B33,'Champ Classes'!$A:$I,4,FALSE)="","",VLOOKUP($B33,'Champ Classes'!$A:$I,4,FALSE))</f>
        <v>LRC ABS 18</v>
      </c>
      <c r="F33" s="130" t="str">
        <f>IF(VLOOKUP($B33,'Champ Classes'!$A:$I,5,FALSE)="","",VLOOKUP($B33,'Champ Classes'!$A:$I,5,FALSE))</f>
        <v>LRC2 18</v>
      </c>
      <c r="G33" s="130">
        <f>IF(VLOOKUP($B33,'Champ Classes'!$A:$I,6,FALSE)="","",VLOOKUP($B33,'Champ Classes'!$A:$I,6,FALSE))</f>
      </c>
      <c r="H33" s="130">
        <f>IF(VLOOKUP($B33,'Champ Classes'!$A:$I,7,FALSE)="","",VLOOKUP($B33,'Champ Classes'!$A:$I,7,FALSE))</f>
      </c>
      <c r="I33" s="131" t="str">
        <f>CONCATENATE(VLOOKUP(B33,Startlist!B:H,3,FALSE)," / ",VLOOKUP(B33,Startlist!B:H,4,FALSE))</f>
        <v>Rünno Ubinhain / Kristo Tamm</v>
      </c>
      <c r="J33" s="132" t="str">
        <f>VLOOKUP(B33,Startlist!B:F,5,FALSE)</f>
        <v>EST</v>
      </c>
      <c r="K33" s="131" t="str">
        <f>VLOOKUP(B33,Startlist!B:H,7,FALSE)</f>
        <v>Mitsubishi Lancer Evo 10</v>
      </c>
      <c r="L33" s="131" t="str">
        <f>VLOOKUP(B33,Startlist!B:H,6,FALSE)</f>
        <v>CUEKS RACING</v>
      </c>
      <c r="M33" s="133" t="str">
        <f>VLOOKUP(B33,Results!B:S,12,FALSE)</f>
        <v> 8.49,4</v>
      </c>
    </row>
    <row r="34" spans="1:13" ht="15" customHeight="1">
      <c r="A34" s="129">
        <f t="shared" si="0"/>
        <v>27</v>
      </c>
      <c r="B34" s="153">
        <v>43</v>
      </c>
      <c r="C34" s="130" t="str">
        <f>IF(VLOOKUP($B34,'Champ Classes'!$A:$I,2,FALSE)="","",VLOOKUP($B34,'Champ Classes'!$A:$I,2,FALSE))</f>
        <v>EMV 2</v>
      </c>
      <c r="D34" s="130" t="str">
        <f>IF(VLOOKUP($B34,'Champ Classes'!$A:$I,3,FALSE)="","",VLOOKUP($B34,'Champ Classes'!$A:$I,3,FALSE))</f>
        <v>EMV 8</v>
      </c>
      <c r="E34" s="130">
        <f>IF(VLOOKUP($B34,'Champ Classes'!$A:$I,4,FALSE)="","",VLOOKUP($B34,'Champ Classes'!$A:$I,4,FALSE))</f>
      </c>
      <c r="F34" s="130">
        <f>IF(VLOOKUP($B34,'Champ Classes'!$A:$I,5,FALSE)="","",VLOOKUP($B34,'Champ Classes'!$A:$I,5,FALSE))</f>
      </c>
      <c r="G34" s="130">
        <f>IF(VLOOKUP($B34,'Champ Classes'!$A:$I,6,FALSE)="","",VLOOKUP($B34,'Champ Classes'!$A:$I,6,FALSE))</f>
      </c>
      <c r="H34" s="130">
        <f>IF(VLOOKUP($B34,'Champ Classes'!$A:$I,7,FALSE)="","",VLOOKUP($B34,'Champ Classes'!$A:$I,7,FALSE))</f>
      </c>
      <c r="I34" s="131" t="str">
        <f>CONCATENATE(VLOOKUP(B34,Startlist!B:H,3,FALSE)," / ",VLOOKUP(B34,Startlist!B:H,4,FALSE))</f>
        <v>Robert Virves / Sander Pruul</v>
      </c>
      <c r="J34" s="132" t="str">
        <f>VLOOKUP(B34,Startlist!B:F,5,FALSE)</f>
        <v>EST</v>
      </c>
      <c r="K34" s="131" t="str">
        <f>VLOOKUP(B34,Startlist!B:H,7,FALSE)</f>
        <v>Opel Astra</v>
      </c>
      <c r="L34" s="131" t="str">
        <f>VLOOKUP(B34,Startlist!B:H,6,FALSE)</f>
        <v>PIHTLA RT</v>
      </c>
      <c r="M34" s="133" t="str">
        <f>VLOOKUP(B34,Results!B:S,12,FALSE)</f>
        <v> 8.49,7</v>
      </c>
    </row>
    <row r="35" spans="1:13" ht="15" customHeight="1">
      <c r="A35" s="129">
        <f t="shared" si="0"/>
        <v>28</v>
      </c>
      <c r="B35" s="153">
        <v>53</v>
      </c>
      <c r="C35" s="130" t="str">
        <f>IF(VLOOKUP($B35,'Champ Classes'!$A:$I,2,FALSE)="","",VLOOKUP($B35,'Champ Classes'!$A:$I,2,FALSE))</f>
        <v>EMV 1</v>
      </c>
      <c r="D35" s="130" t="str">
        <f>IF(VLOOKUP($B35,'Champ Classes'!$A:$I,3,FALSE)="","",VLOOKUP($B35,'Champ Classes'!$A:$I,3,FALSE))</f>
        <v>EMV 4</v>
      </c>
      <c r="E35" s="130">
        <f>IF(VLOOKUP($B35,'Champ Classes'!$A:$I,4,FALSE)="","",VLOOKUP($B35,'Champ Classes'!$A:$I,4,FALSE))</f>
      </c>
      <c r="F35" s="130">
        <f>IF(VLOOKUP($B35,'Champ Classes'!$A:$I,5,FALSE)="","",VLOOKUP($B35,'Champ Classes'!$A:$I,5,FALSE))</f>
      </c>
      <c r="G35" s="130">
        <f>IF(VLOOKUP($B35,'Champ Classes'!$A:$I,6,FALSE)="","",VLOOKUP($B35,'Champ Classes'!$A:$I,6,FALSE))</f>
      </c>
      <c r="H35" s="130">
        <f>IF(VLOOKUP($B35,'Champ Classes'!$A:$I,7,FALSE)="","",VLOOKUP($B35,'Champ Classes'!$A:$I,7,FALSE))</f>
      </c>
      <c r="I35" s="131" t="str">
        <f>CONCATENATE(VLOOKUP(B35,Startlist!B:H,3,FALSE)," / ",VLOOKUP(B35,Startlist!B:H,4,FALSE))</f>
        <v>Ronald Jürgenson / Marko Kaasik</v>
      </c>
      <c r="J35" s="132" t="str">
        <f>VLOOKUP(B35,Startlist!B:F,5,FALSE)</f>
        <v>EST</v>
      </c>
      <c r="K35" s="131" t="str">
        <f>VLOOKUP(B35,Startlist!B:H,7,FALSE)</f>
        <v>Mitsubishi Lancer Evo 6</v>
      </c>
      <c r="L35" s="131" t="str">
        <f>VLOOKUP(B35,Startlist!B:H,6,FALSE)</f>
        <v>TIKKRI MOTORSPORT</v>
      </c>
      <c r="M35" s="133" t="str">
        <f>VLOOKUP(B35,Results!B:S,12,FALSE)</f>
        <v> 8.52,0</v>
      </c>
    </row>
    <row r="36" spans="1:13" ht="15" customHeight="1">
      <c r="A36" s="129">
        <f t="shared" si="0"/>
        <v>29</v>
      </c>
      <c r="B36" s="153">
        <v>42</v>
      </c>
      <c r="C36" s="130" t="str">
        <f>IF(VLOOKUP($B36,'Champ Classes'!$A:$I,2,FALSE)="","",VLOOKUP($B36,'Champ Classes'!$A:$I,2,FALSE))</f>
        <v>EMV 1</v>
      </c>
      <c r="D36" s="130" t="str">
        <f>IF(VLOOKUP($B36,'Champ Classes'!$A:$I,3,FALSE)="","",VLOOKUP($B36,'Champ Classes'!$A:$I,3,FALSE))</f>
        <v>EMV 4</v>
      </c>
      <c r="E36" s="130">
        <f>IF(VLOOKUP($B36,'Champ Classes'!$A:$I,4,FALSE)="","",VLOOKUP($B36,'Champ Classes'!$A:$I,4,FALSE))</f>
      </c>
      <c r="F36" s="130">
        <f>IF(VLOOKUP($B36,'Champ Classes'!$A:$I,5,FALSE)="","",VLOOKUP($B36,'Champ Classes'!$A:$I,5,FALSE))</f>
      </c>
      <c r="G36" s="130">
        <f>IF(VLOOKUP($B36,'Champ Classes'!$A:$I,6,FALSE)="","",VLOOKUP($B36,'Champ Classes'!$A:$I,6,FALSE))</f>
      </c>
      <c r="H36" s="130">
        <f>IF(VLOOKUP($B36,'Champ Classes'!$A:$I,7,FALSE)="","",VLOOKUP($B36,'Champ Classes'!$A:$I,7,FALSE))</f>
      </c>
      <c r="I36" s="131" t="str">
        <f>CONCATENATE(VLOOKUP(B36,Startlist!B:H,3,FALSE)," / ",VLOOKUP(B36,Startlist!B:H,4,FALSE))</f>
        <v>Henri Franke / Arvo Liimann</v>
      </c>
      <c r="J36" s="132" t="str">
        <f>VLOOKUP(B36,Startlist!B:F,5,FALSE)</f>
        <v>EST</v>
      </c>
      <c r="K36" s="131" t="str">
        <f>VLOOKUP(B36,Startlist!B:H,7,FALSE)</f>
        <v>Subaru Impreza</v>
      </c>
      <c r="L36" s="131" t="str">
        <f>VLOOKUP(B36,Startlist!B:H,6,FALSE)</f>
        <v>CUEKS RACING</v>
      </c>
      <c r="M36" s="133" t="str">
        <f>VLOOKUP(B36,Results!B:S,12,FALSE)</f>
        <v> 9.00,8</v>
      </c>
    </row>
    <row r="37" spans="1:13" ht="15" customHeight="1">
      <c r="A37" s="129">
        <f t="shared" si="0"/>
        <v>30</v>
      </c>
      <c r="B37" s="153">
        <v>51</v>
      </c>
      <c r="C37" s="130" t="str">
        <f>IF(VLOOKUP($B37,'Champ Classes'!$A:$I,2,FALSE)="","",VLOOKUP($B37,'Champ Classes'!$A:$I,2,FALSE))</f>
        <v>EMV 2</v>
      </c>
      <c r="D37" s="130" t="str">
        <f>IF(VLOOKUP($B37,'Champ Classes'!$A:$I,3,FALSE)="","",VLOOKUP($B37,'Champ Classes'!$A:$I,3,FALSE))</f>
        <v>EMV 9</v>
      </c>
      <c r="E37" s="130" t="str">
        <f>IF(VLOOKUP($B37,'Champ Classes'!$A:$I,4,FALSE)="","",VLOOKUP($B37,'Champ Classes'!$A:$I,4,FALSE))</f>
        <v>LRC ABS 18</v>
      </c>
      <c r="F37" s="130" t="str">
        <f>IF(VLOOKUP($B37,'Champ Classes'!$A:$I,5,FALSE)="","",VLOOKUP($B37,'Champ Classes'!$A:$I,5,FALSE))</f>
        <v>LRC6 18</v>
      </c>
      <c r="G37" s="130">
        <f>IF(VLOOKUP($B37,'Champ Classes'!$A:$I,6,FALSE)="","",VLOOKUP($B37,'Champ Classes'!$A:$I,6,FALSE))</f>
      </c>
      <c r="H37" s="130">
        <f>IF(VLOOKUP($B37,'Champ Classes'!$A:$I,7,FALSE)="","",VLOOKUP($B37,'Champ Classes'!$A:$I,7,FALSE))</f>
      </c>
      <c r="I37" s="131" t="str">
        <f>CONCATENATE(VLOOKUP(B37,Startlist!B:H,3,FALSE)," / ",VLOOKUP(B37,Startlist!B:H,4,FALSE))</f>
        <v>Ivo Kilpis / Artis Cerins</v>
      </c>
      <c r="J37" s="132" t="str">
        <f>VLOOKUP(B37,Startlist!B:F,5,FALSE)</f>
        <v>LAT</v>
      </c>
      <c r="K37" s="131" t="str">
        <f>VLOOKUP(B37,Startlist!B:H,7,FALSE)</f>
        <v>VAZ 2105</v>
      </c>
      <c r="L37" s="131" t="str">
        <f>VLOOKUP(B37,Startlist!B:H,6,FALSE)</f>
        <v>ARTIS CERINS</v>
      </c>
      <c r="M37" s="133" t="str">
        <f>VLOOKUP(B37,Results!B:S,12,FALSE)</f>
        <v> 9.08,6</v>
      </c>
    </row>
    <row r="38" spans="1:13" ht="15" customHeight="1">
      <c r="A38" s="129">
        <f t="shared" si="0"/>
        <v>31</v>
      </c>
      <c r="B38" s="153">
        <v>35</v>
      </c>
      <c r="C38" s="130" t="str">
        <f>IF(VLOOKUP($B38,'Champ Classes'!$A:$I,2,FALSE)="","",VLOOKUP($B38,'Champ Classes'!$A:$I,2,FALSE))</f>
        <v>EMV 1</v>
      </c>
      <c r="D38" s="130">
        <f>IF(VLOOKUP($B38,'Champ Classes'!$A:$I,3,FALSE)="","",VLOOKUP($B38,'Champ Classes'!$A:$I,3,FALSE))</f>
      </c>
      <c r="E38" s="130" t="str">
        <f>IF(VLOOKUP($B38,'Champ Classes'!$A:$I,4,FALSE)="","",VLOOKUP($B38,'Champ Classes'!$A:$I,4,FALSE))</f>
        <v>LRC ABS 18</v>
      </c>
      <c r="F38" s="130" t="str">
        <f>IF(VLOOKUP($B38,'Champ Classes'!$A:$I,5,FALSE)="","",VLOOKUP($B38,'Champ Classes'!$A:$I,5,FALSE))</f>
        <v>LRC2 18</v>
      </c>
      <c r="G38" s="130">
        <f>IF(VLOOKUP($B38,'Champ Classes'!$A:$I,6,FALSE)="","",VLOOKUP($B38,'Champ Classes'!$A:$I,6,FALSE))</f>
      </c>
      <c r="H38" s="130">
        <f>IF(VLOOKUP($B38,'Champ Classes'!$A:$I,7,FALSE)="","",VLOOKUP($B38,'Champ Classes'!$A:$I,7,FALSE))</f>
      </c>
      <c r="I38" s="131" t="str">
        <f>CONCATENATE(VLOOKUP(B38,Startlist!B:H,3,FALSE)," / ",VLOOKUP(B38,Startlist!B:H,4,FALSE))</f>
        <v>Edgars Balodis / Lasma Tole</v>
      </c>
      <c r="J38" s="132" t="str">
        <f>VLOOKUP(B38,Startlist!B:F,5,FALSE)</f>
        <v>LAT</v>
      </c>
      <c r="K38" s="131" t="str">
        <f>VLOOKUP(B38,Startlist!B:H,7,FALSE)</f>
        <v>Mitsubishi Lancer Evo 8</v>
      </c>
      <c r="L38" s="131" t="str">
        <f>VLOOKUP(B38,Startlist!B:H,6,FALSE)</f>
        <v>VAMSK</v>
      </c>
      <c r="M38" s="133" t="str">
        <f>VLOOKUP(B38,Results!B:S,12,FALSE)</f>
        <v> 9.09,6</v>
      </c>
    </row>
    <row r="39" spans="1:13" ht="15" customHeight="1">
      <c r="A39" s="129">
        <f t="shared" si="0"/>
        <v>32</v>
      </c>
      <c r="B39" s="153">
        <v>46</v>
      </c>
      <c r="C39" s="130" t="str">
        <f>IF(VLOOKUP($B39,'Champ Classes'!$A:$I,2,FALSE)="","",VLOOKUP($B39,'Champ Classes'!$A:$I,2,FALSE))</f>
        <v>EMV 1</v>
      </c>
      <c r="D39" s="130">
        <f>IF(VLOOKUP($B39,'Champ Classes'!$A:$I,3,FALSE)="","",VLOOKUP($B39,'Champ Classes'!$A:$I,3,FALSE))</f>
      </c>
      <c r="E39" s="130">
        <f>IF(VLOOKUP($B39,'Champ Classes'!$A:$I,4,FALSE)="","",VLOOKUP($B39,'Champ Classes'!$A:$I,4,FALSE))</f>
      </c>
      <c r="F39" s="130">
        <f>IF(VLOOKUP($B39,'Champ Classes'!$A:$I,5,FALSE)="","",VLOOKUP($B39,'Champ Classes'!$A:$I,5,FALSE))</f>
      </c>
      <c r="G39" s="130">
        <f>IF(VLOOKUP($B39,'Champ Classes'!$A:$I,6,FALSE)="","",VLOOKUP($B39,'Champ Classes'!$A:$I,6,FALSE))</f>
      </c>
      <c r="H39" s="130">
        <f>IF(VLOOKUP($B39,'Champ Classes'!$A:$I,7,FALSE)="","",VLOOKUP($B39,'Champ Classes'!$A:$I,7,FALSE))</f>
      </c>
      <c r="I39" s="131" t="str">
        <f>CONCATENATE(VLOOKUP(B39,Startlist!B:H,3,FALSE)," / ",VLOOKUP(B39,Startlist!B:H,4,FALSE))</f>
        <v>Allar Goldberg / Kaarel Lääne</v>
      </c>
      <c r="J39" s="132" t="str">
        <f>VLOOKUP(B39,Startlist!B:F,5,FALSE)</f>
        <v>EST</v>
      </c>
      <c r="K39" s="131" t="str">
        <f>VLOOKUP(B39,Startlist!B:H,7,FALSE)</f>
        <v>Subaru Impreza</v>
      </c>
      <c r="L39" s="131" t="str">
        <f>VLOOKUP(B39,Startlist!B:H,6,FALSE)</f>
        <v>A1M MOTORSPORT</v>
      </c>
      <c r="M39" s="133" t="str">
        <f>VLOOKUP(B39,Results!B:S,12,FALSE)</f>
        <v> 9.18,9</v>
      </c>
    </row>
    <row r="40" spans="1:13" ht="15" customHeight="1">
      <c r="A40" s="129">
        <f t="shared" si="0"/>
        <v>33</v>
      </c>
      <c r="B40" s="153">
        <v>22</v>
      </c>
      <c r="C40" s="130" t="str">
        <f>IF(VLOOKUP($B40,'Champ Classes'!$A:$I,2,FALSE)="","",VLOOKUP($B40,'Champ Classes'!$A:$I,2,FALSE))</f>
        <v>EMV 2</v>
      </c>
      <c r="D40" s="130">
        <f>IF(VLOOKUP($B40,'Champ Classes'!$A:$I,3,FALSE)="","",VLOOKUP($B40,'Champ Classes'!$A:$I,3,FALSE))</f>
      </c>
      <c r="E40" s="130">
        <f>IF(VLOOKUP($B40,'Champ Classes'!$A:$I,4,FALSE)="","",VLOOKUP($B40,'Champ Classes'!$A:$I,4,FALSE))</f>
      </c>
      <c r="F40" s="130">
        <f>IF(VLOOKUP($B40,'Champ Classes'!$A:$I,5,FALSE)="","",VLOOKUP($B40,'Champ Classes'!$A:$I,5,FALSE))</f>
      </c>
      <c r="G40" s="130">
        <f>IF(VLOOKUP($B40,'Champ Classes'!$A:$I,6,FALSE)="","",VLOOKUP($B40,'Champ Classes'!$A:$I,6,FALSE))</f>
      </c>
      <c r="H40" s="130">
        <f>IF(VLOOKUP($B40,'Champ Classes'!$A:$I,7,FALSE)="","",VLOOKUP($B40,'Champ Classes'!$A:$I,7,FALSE))</f>
      </c>
      <c r="I40" s="131" t="str">
        <f>CONCATENATE(VLOOKUP(B40,Startlist!B:H,3,FALSE)," / ",VLOOKUP(B40,Startlist!B:H,4,FALSE))</f>
        <v>Georg Linnamäe / Volodymyr Korsia</v>
      </c>
      <c r="J40" s="132" t="str">
        <f>VLOOKUP(B40,Startlist!B:F,5,FALSE)</f>
        <v>EST / UKR</v>
      </c>
      <c r="K40" s="131" t="str">
        <f>VLOOKUP(B40,Startlist!B:H,7,FALSE)</f>
        <v>Peugeot 208 R2</v>
      </c>
      <c r="L40" s="131" t="str">
        <f>VLOOKUP(B40,Startlist!B:H,6,FALSE)</f>
        <v>ALM MOTORSPORT</v>
      </c>
      <c r="M40" s="133" t="str">
        <f>VLOOKUP(B40,Results!B:S,12,FALSE)</f>
        <v> 9.22,0</v>
      </c>
    </row>
    <row r="41" spans="1:13" ht="15" customHeight="1">
      <c r="A41" s="129">
        <f t="shared" si="0"/>
        <v>34</v>
      </c>
      <c r="B41" s="153">
        <v>60</v>
      </c>
      <c r="C41" s="130" t="str">
        <f>IF(VLOOKUP($B41,'Champ Classes'!$A:$I,2,FALSE)="","",VLOOKUP($B41,'Champ Classes'!$A:$I,2,FALSE))</f>
        <v>EMV 2</v>
      </c>
      <c r="D41" s="130">
        <f>IF(VLOOKUP($B41,'Champ Classes'!$A:$I,3,FALSE)="","",VLOOKUP($B41,'Champ Classes'!$A:$I,3,FALSE))</f>
      </c>
      <c r="E41" s="130">
        <f>IF(VLOOKUP($B41,'Champ Classes'!$A:$I,4,FALSE)="","",VLOOKUP($B41,'Champ Classes'!$A:$I,4,FALSE))</f>
      </c>
      <c r="F41" s="130">
        <f>IF(VLOOKUP($B41,'Champ Classes'!$A:$I,5,FALSE)="","",VLOOKUP($B41,'Champ Classes'!$A:$I,5,FALSE))</f>
      </c>
      <c r="G41" s="130">
        <f>IF(VLOOKUP($B41,'Champ Classes'!$A:$I,6,FALSE)="","",VLOOKUP($B41,'Champ Classes'!$A:$I,6,FALSE))</f>
      </c>
      <c r="H41" s="130">
        <f>IF(VLOOKUP($B41,'Champ Classes'!$A:$I,7,FALSE)="","",VLOOKUP($B41,'Champ Classes'!$A:$I,7,FALSE))</f>
      </c>
      <c r="I41" s="131" t="str">
        <f>CONCATENATE(VLOOKUP(B41,Startlist!B:H,3,FALSE)," / ",VLOOKUP(B41,Startlist!B:H,4,FALSE))</f>
        <v>Alexander Linnamäe / Martin Juksar</v>
      </c>
      <c r="J41" s="132" t="str">
        <f>VLOOKUP(B41,Startlist!B:F,5,FALSE)</f>
        <v>EST</v>
      </c>
      <c r="K41" s="131" t="str">
        <f>VLOOKUP(B41,Startlist!B:H,7,FALSE)</f>
        <v>Peugeot 208 R2</v>
      </c>
      <c r="L41" s="131" t="str">
        <f>VLOOKUP(B41,Startlist!B:H,6,FALSE)</f>
        <v>ALM MOTORSPORT</v>
      </c>
      <c r="M41" s="133" t="str">
        <f>VLOOKUP(B41,Results!B:S,12,FALSE)</f>
        <v> 9.29,8</v>
      </c>
    </row>
    <row r="42" spans="1:13" ht="15" customHeight="1">
      <c r="A42" s="129">
        <f t="shared" si="0"/>
        <v>35</v>
      </c>
      <c r="B42" s="153">
        <v>38</v>
      </c>
      <c r="C42" s="130" t="str">
        <f>IF(VLOOKUP($B42,'Champ Classes'!$A:$I,2,FALSE)="","",VLOOKUP($B42,'Champ Classes'!$A:$I,2,FALSE))</f>
        <v>EMV 1</v>
      </c>
      <c r="D42" s="130" t="str">
        <f>IF(VLOOKUP($B42,'Champ Classes'!$A:$I,3,FALSE)="","",VLOOKUP($B42,'Champ Classes'!$A:$I,3,FALSE))</f>
        <v>EMV 4</v>
      </c>
      <c r="E42" s="130" t="str">
        <f>IF(VLOOKUP($B42,'Champ Classes'!$A:$I,4,FALSE)="","",VLOOKUP($B42,'Champ Classes'!$A:$I,4,FALSE))</f>
        <v>LRC ABS 18</v>
      </c>
      <c r="F42" s="130" t="str">
        <f>IF(VLOOKUP($B42,'Champ Classes'!$A:$I,5,FALSE)="","",VLOOKUP($B42,'Champ Classes'!$A:$I,5,FALSE))</f>
        <v>LRC1 18</v>
      </c>
      <c r="G42" s="130">
        <f>IF(VLOOKUP($B42,'Champ Classes'!$A:$I,6,FALSE)="","",VLOOKUP($B42,'Champ Classes'!$A:$I,6,FALSE))</f>
      </c>
      <c r="H42" s="130">
        <f>IF(VLOOKUP($B42,'Champ Classes'!$A:$I,7,FALSE)="","",VLOOKUP($B42,'Champ Classes'!$A:$I,7,FALSE))</f>
      </c>
      <c r="I42" s="131" t="str">
        <f>CONCATENATE(VLOOKUP(B42,Startlist!B:H,3,FALSE)," / ",VLOOKUP(B42,Startlist!B:H,4,FALSE))</f>
        <v>Mart Tikkerbär / Allan Birjukov</v>
      </c>
      <c r="J42" s="132" t="str">
        <f>VLOOKUP(B42,Startlist!B:F,5,FALSE)</f>
        <v>LAT / EST</v>
      </c>
      <c r="K42" s="131" t="str">
        <f>VLOOKUP(B42,Startlist!B:H,7,FALSE)</f>
        <v>Mitsubiahi Lancer Evo 6</v>
      </c>
      <c r="L42" s="131" t="str">
        <f>VLOOKUP(B42,Startlist!B:H,6,FALSE)</f>
        <v>TIKKRI MOTORSPORT</v>
      </c>
      <c r="M42" s="133" t="str">
        <f>VLOOKUP(B42,Results!B:S,12,FALSE)</f>
        <v> 9.33,1</v>
      </c>
    </row>
    <row r="43" spans="1:13" ht="15" customHeight="1">
      <c r="A43" s="129">
        <f t="shared" si="0"/>
        <v>36</v>
      </c>
      <c r="B43" s="153">
        <v>50</v>
      </c>
      <c r="C43" s="130" t="str">
        <f>IF(VLOOKUP($B43,'Champ Classes'!$A:$I,2,FALSE)="","",VLOOKUP($B43,'Champ Classes'!$A:$I,2,FALSE))</f>
        <v>EMV 2</v>
      </c>
      <c r="D43" s="130" t="str">
        <f>IF(VLOOKUP($B43,'Champ Classes'!$A:$I,3,FALSE)="","",VLOOKUP($B43,'Champ Classes'!$A:$I,3,FALSE))</f>
        <v>EMV 9</v>
      </c>
      <c r="E43" s="130">
        <f>IF(VLOOKUP($B43,'Champ Classes'!$A:$I,4,FALSE)="","",VLOOKUP($B43,'Champ Classes'!$A:$I,4,FALSE))</f>
      </c>
      <c r="F43" s="130">
        <f>IF(VLOOKUP($B43,'Champ Classes'!$A:$I,5,FALSE)="","",VLOOKUP($B43,'Champ Classes'!$A:$I,5,FALSE))</f>
      </c>
      <c r="G43" s="130">
        <f>IF(VLOOKUP($B43,'Champ Classes'!$A:$I,6,FALSE)="","",VLOOKUP($B43,'Champ Classes'!$A:$I,6,FALSE))</f>
      </c>
      <c r="H43" s="130">
        <f>IF(VLOOKUP($B43,'Champ Classes'!$A:$I,7,FALSE)="","",VLOOKUP($B43,'Champ Classes'!$A:$I,7,FALSE))</f>
      </c>
      <c r="I43" s="131" t="str">
        <f>CONCATENATE(VLOOKUP(B43,Startlist!B:H,3,FALSE)," / ",VLOOKUP(B43,Startlist!B:H,4,FALSE))</f>
        <v>Pasi Tiainen / Matti Ikävalko</v>
      </c>
      <c r="J43" s="132" t="str">
        <f>VLOOKUP(B43,Startlist!B:F,5,FALSE)</f>
        <v>FIN</v>
      </c>
      <c r="K43" s="131" t="str">
        <f>VLOOKUP(B43,Startlist!B:H,7,FALSE)</f>
        <v>Toyota Starlet</v>
      </c>
      <c r="L43" s="131" t="str">
        <f>VLOOKUP(B43,Startlist!B:H,6,FALSE)</f>
        <v>LAITSERALLYPARK</v>
      </c>
      <c r="M43" s="133" t="str">
        <f>VLOOKUP(B43,Results!B:S,12,FALSE)</f>
        <v> 9.35,8</v>
      </c>
    </row>
    <row r="44" spans="1:13" ht="15" customHeight="1">
      <c r="A44" s="129">
        <f t="shared" si="0"/>
        <v>37</v>
      </c>
      <c r="B44" s="153">
        <v>57</v>
      </c>
      <c r="C44" s="130" t="str">
        <f>IF(VLOOKUP($B44,'Champ Classes'!$A:$I,2,FALSE)="","",VLOOKUP($B44,'Champ Classes'!$A:$I,2,FALSE))</f>
        <v>EMV 2</v>
      </c>
      <c r="D44" s="130" t="str">
        <f>IF(VLOOKUP($B44,'Champ Classes'!$A:$I,3,FALSE)="","",VLOOKUP($B44,'Champ Classes'!$A:$I,3,FALSE))</f>
        <v>EMV 7</v>
      </c>
      <c r="E44" s="130">
        <f>IF(VLOOKUP($B44,'Champ Classes'!$A:$I,4,FALSE)="","",VLOOKUP($B44,'Champ Classes'!$A:$I,4,FALSE))</f>
      </c>
      <c r="F44" s="130">
        <f>IF(VLOOKUP($B44,'Champ Classes'!$A:$I,5,FALSE)="","",VLOOKUP($B44,'Champ Classes'!$A:$I,5,FALSE))</f>
      </c>
      <c r="G44" s="130">
        <f>IF(VLOOKUP($B44,'Champ Classes'!$A:$I,6,FALSE)="","",VLOOKUP($B44,'Champ Classes'!$A:$I,6,FALSE))</f>
      </c>
      <c r="H44" s="130">
        <f>IF(VLOOKUP($B44,'Champ Classes'!$A:$I,7,FALSE)="","",VLOOKUP($B44,'Champ Classes'!$A:$I,7,FALSE))</f>
      </c>
      <c r="I44" s="131" t="str">
        <f>CONCATENATE(VLOOKUP(B44,Startlist!B:H,3,FALSE)," / ",VLOOKUP(B44,Startlist!B:H,4,FALSE))</f>
        <v>Rene Uukareda / Jan Nōlvak</v>
      </c>
      <c r="J44" s="132" t="str">
        <f>VLOOKUP(B44,Startlist!B:F,5,FALSE)</f>
        <v>EST</v>
      </c>
      <c r="K44" s="131" t="str">
        <f>VLOOKUP(B44,Startlist!B:H,7,FALSE)</f>
        <v>BMW M3</v>
      </c>
      <c r="L44" s="131" t="str">
        <f>VLOOKUP(B44,Startlist!B:H,6,FALSE)</f>
        <v>BTR RACING</v>
      </c>
      <c r="M44" s="133" t="str">
        <f>VLOOKUP(B44,Results!B:S,12,FALSE)</f>
        <v> 9.47,8</v>
      </c>
    </row>
    <row r="45" spans="1:13" ht="15" customHeight="1">
      <c r="A45" s="129">
        <f t="shared" si="0"/>
        <v>38</v>
      </c>
      <c r="B45" s="153">
        <v>52</v>
      </c>
      <c r="C45" s="130" t="str">
        <f>IF(VLOOKUP($B45,'Champ Classes'!$A:$I,2,FALSE)="","",VLOOKUP($B45,'Champ Classes'!$A:$I,2,FALSE))</f>
        <v>EMV 2</v>
      </c>
      <c r="D45" s="130" t="str">
        <f>IF(VLOOKUP($B45,'Champ Classes'!$A:$I,3,FALSE)="","",VLOOKUP($B45,'Champ Classes'!$A:$I,3,FALSE))</f>
        <v>EMV 8</v>
      </c>
      <c r="E45" s="130" t="str">
        <f>IF(VLOOKUP($B45,'Champ Classes'!$A:$I,4,FALSE)="","",VLOOKUP($B45,'Champ Classes'!$A:$I,4,FALSE))</f>
        <v>LRC ABS 18</v>
      </c>
      <c r="F45" s="130" t="str">
        <f>IF(VLOOKUP($B45,'Champ Classes'!$A:$I,5,FALSE)="","",VLOOKUP($B45,'Champ Classes'!$A:$I,5,FALSE))</f>
        <v>LRC6 18</v>
      </c>
      <c r="G45" s="130">
        <f>IF(VLOOKUP($B45,'Champ Classes'!$A:$I,6,FALSE)="","",VLOOKUP($B45,'Champ Classes'!$A:$I,6,FALSE))</f>
      </c>
      <c r="H45" s="130">
        <f>IF(VLOOKUP($B45,'Champ Classes'!$A:$I,7,FALSE)="","",VLOOKUP($B45,'Champ Classes'!$A:$I,7,FALSE))</f>
      </c>
      <c r="I45" s="131" t="str">
        <f>CONCATENATE(VLOOKUP(B45,Startlist!B:H,3,FALSE)," / ",VLOOKUP(B45,Startlist!B:H,4,FALSE))</f>
        <v>Agris Upitis / Andris Spilva</v>
      </c>
      <c r="J45" s="132" t="str">
        <f>VLOOKUP(B45,Startlist!B:F,5,FALSE)</f>
        <v>LAT</v>
      </c>
      <c r="K45" s="131" t="str">
        <f>VLOOKUP(B45,Startlist!B:H,7,FALSE)</f>
        <v>Renault Clio RS</v>
      </c>
      <c r="L45" s="131" t="str">
        <f>VLOOKUP(B45,Startlist!B:H,6,FALSE)</f>
        <v>ANDRIS SPILVA</v>
      </c>
      <c r="M45" s="133" t="str">
        <f>VLOOKUP(B45,Results!B:S,12,FALSE)</f>
        <v> 9.50,9</v>
      </c>
    </row>
    <row r="46" spans="1:13" ht="15" customHeight="1">
      <c r="A46" s="129">
        <f t="shared" si="0"/>
        <v>39</v>
      </c>
      <c r="B46" s="153">
        <v>65</v>
      </c>
      <c r="C46" s="130" t="str">
        <f>IF(VLOOKUP($B46,'Champ Classes'!$A:$I,2,FALSE)="","",VLOOKUP($B46,'Champ Classes'!$A:$I,2,FALSE))</f>
        <v>EMV 2</v>
      </c>
      <c r="D46" s="130" t="str">
        <f>IF(VLOOKUP($B46,'Champ Classes'!$A:$I,3,FALSE)="","",VLOOKUP($B46,'Champ Classes'!$A:$I,3,FALSE))</f>
        <v>EMV 8</v>
      </c>
      <c r="E46" s="130">
        <f>IF(VLOOKUP($B46,'Champ Classes'!$A:$I,4,FALSE)="","",VLOOKUP($B46,'Champ Classes'!$A:$I,4,FALSE))</f>
      </c>
      <c r="F46" s="130">
        <f>IF(VLOOKUP($B46,'Champ Classes'!$A:$I,5,FALSE)="","",VLOOKUP($B46,'Champ Classes'!$A:$I,5,FALSE))</f>
      </c>
      <c r="G46" s="130">
        <f>IF(VLOOKUP($B46,'Champ Classes'!$A:$I,6,FALSE)="","",VLOOKUP($B46,'Champ Classes'!$A:$I,6,FALSE))</f>
      </c>
      <c r="H46" s="130">
        <f>IF(VLOOKUP($B46,'Champ Classes'!$A:$I,7,FALSE)="","",VLOOKUP($B46,'Champ Classes'!$A:$I,7,FALSE))</f>
      </c>
      <c r="I46" s="131" t="str">
        <f>CONCATENATE(VLOOKUP(B46,Startlist!B:H,3,FALSE)," / ",VLOOKUP(B46,Startlist!B:H,4,FALSE))</f>
        <v>Kristjan Lepind / Mirko Kaunis</v>
      </c>
      <c r="J46" s="132" t="str">
        <f>VLOOKUP(B46,Startlist!B:F,5,FALSE)</f>
        <v>EST</v>
      </c>
      <c r="K46" s="131" t="str">
        <f>VLOOKUP(B46,Startlist!B:H,7,FALSE)</f>
        <v>Ford Focus</v>
      </c>
      <c r="L46" s="131" t="str">
        <f>VLOOKUP(B46,Startlist!B:H,6,FALSE)</f>
        <v>ALM MOTORSPORT</v>
      </c>
      <c r="M46" s="133" t="str">
        <f>VLOOKUP(B46,Results!B:S,12,FALSE)</f>
        <v> 9.56,8</v>
      </c>
    </row>
    <row r="47" spans="1:13" ht="15" customHeight="1">
      <c r="A47" s="129">
        <f t="shared" si="0"/>
        <v>40</v>
      </c>
      <c r="B47" s="153">
        <v>45</v>
      </c>
      <c r="C47" s="130" t="str">
        <f>IF(VLOOKUP($B47,'Champ Classes'!$A:$I,2,FALSE)="","",VLOOKUP($B47,'Champ Classes'!$A:$I,2,FALSE))</f>
        <v>EMV 1</v>
      </c>
      <c r="D47" s="130" t="str">
        <f>IF(VLOOKUP($B47,'Champ Classes'!$A:$I,3,FALSE)="","",VLOOKUP($B47,'Champ Classes'!$A:$I,3,FALSE))</f>
        <v>EMV3</v>
      </c>
      <c r="E47" s="130" t="str">
        <f>IF(VLOOKUP($B47,'Champ Classes'!$A:$I,4,FALSE)="","",VLOOKUP($B47,'Champ Classes'!$A:$I,4,FALSE))</f>
        <v>LRC ABS 18</v>
      </c>
      <c r="F47" s="130">
        <f>IF(VLOOKUP($B47,'Champ Classes'!$A:$I,5,FALSE)="","",VLOOKUP($B47,'Champ Classes'!$A:$I,5,FALSE))</f>
      </c>
      <c r="G47" s="130">
        <f>IF(VLOOKUP($B47,'Champ Classes'!$A:$I,6,FALSE)="","",VLOOKUP($B47,'Champ Classes'!$A:$I,6,FALSE))</f>
      </c>
      <c r="H47" s="130">
        <f>IF(VLOOKUP($B47,'Champ Classes'!$A:$I,7,FALSE)="","",VLOOKUP($B47,'Champ Classes'!$A:$I,7,FALSE))</f>
      </c>
      <c r="I47" s="131" t="str">
        <f>CONCATENATE(VLOOKUP(B47,Startlist!B:H,3,FALSE)," / ",VLOOKUP(B47,Startlist!B:H,4,FALSE))</f>
        <v>Sergey Uger / Vladimir Afonin</v>
      </c>
      <c r="J47" s="132" t="str">
        <f>VLOOKUP(B47,Startlist!B:F,5,FALSE)</f>
        <v>ISR / RUS</v>
      </c>
      <c r="K47" s="131" t="str">
        <f>VLOOKUP(B47,Startlist!B:H,7,FALSE)</f>
        <v>Ford Fiesta R5</v>
      </c>
      <c r="L47" s="131" t="str">
        <f>VLOOKUP(B47,Startlist!B:H,6,FALSE)</f>
        <v>CONE FOREST MOTORSPORT</v>
      </c>
      <c r="M47" s="133" t="str">
        <f>VLOOKUP(B47,Results!B:S,12,FALSE)</f>
        <v>10.00,5</v>
      </c>
    </row>
    <row r="48" spans="1:13" ht="15" customHeight="1">
      <c r="A48" s="129">
        <f t="shared" si="0"/>
        <v>41</v>
      </c>
      <c r="B48" s="153">
        <v>73</v>
      </c>
      <c r="C48" s="130" t="str">
        <f>IF(VLOOKUP($B48,'Champ Classes'!$A:$I,2,FALSE)="","",VLOOKUP($B48,'Champ Classes'!$A:$I,2,FALSE))</f>
        <v>EMV 2</v>
      </c>
      <c r="D48" s="130" t="str">
        <f>IF(VLOOKUP($B48,'Champ Classes'!$A:$I,3,FALSE)="","",VLOOKUP($B48,'Champ Classes'!$A:$I,3,FALSE))</f>
        <v>EMV 10</v>
      </c>
      <c r="E48" s="130">
        <f>IF(VLOOKUP($B48,'Champ Classes'!$A:$I,4,FALSE)="","",VLOOKUP($B48,'Champ Classes'!$A:$I,4,FALSE))</f>
      </c>
      <c r="F48" s="130">
        <f>IF(VLOOKUP($B48,'Champ Classes'!$A:$I,5,FALSE)="","",VLOOKUP($B48,'Champ Classes'!$A:$I,5,FALSE))</f>
      </c>
      <c r="G48" s="130">
        <f>IF(VLOOKUP($B48,'Champ Classes'!$A:$I,6,FALSE)="","",VLOOKUP($B48,'Champ Classes'!$A:$I,6,FALSE))</f>
      </c>
      <c r="H48" s="130">
        <f>IF(VLOOKUP($B48,'Champ Classes'!$A:$I,7,FALSE)="","",VLOOKUP($B48,'Champ Classes'!$A:$I,7,FALSE))</f>
      </c>
      <c r="I48" s="131" t="str">
        <f>CONCATENATE(VLOOKUP(B48,Startlist!B:H,3,FALSE)," / ",VLOOKUP(B48,Startlist!B:H,4,FALSE))</f>
        <v>Taavi Niinemets / Esko Allika</v>
      </c>
      <c r="J48" s="132" t="str">
        <f>VLOOKUP(B48,Startlist!B:F,5,FALSE)</f>
        <v>EST</v>
      </c>
      <c r="K48" s="131" t="str">
        <f>VLOOKUP(B48,Startlist!B:H,7,FALSE)</f>
        <v>GAZ 51A</v>
      </c>
      <c r="L48" s="131" t="str">
        <f>VLOOKUP(B48,Startlist!B:H,6,FALSE)</f>
        <v>GAZ RALLIKLUBI</v>
      </c>
      <c r="M48" s="133" t="str">
        <f>VLOOKUP(B48,Results!B:S,12,FALSE)</f>
        <v>10.01,3</v>
      </c>
    </row>
    <row r="49" spans="1:13" ht="15" customHeight="1">
      <c r="A49" s="129">
        <f t="shared" si="0"/>
        <v>42</v>
      </c>
      <c r="B49" s="153">
        <v>47</v>
      </c>
      <c r="C49" s="130" t="str">
        <f>IF(VLOOKUP($B49,'Champ Classes'!$A:$I,2,FALSE)="","",VLOOKUP($B49,'Champ Classes'!$A:$I,2,FALSE))</f>
        <v>EMV 1</v>
      </c>
      <c r="D49" s="130" t="str">
        <f>IF(VLOOKUP($B49,'Champ Classes'!$A:$I,3,FALSE)="","",VLOOKUP($B49,'Champ Classes'!$A:$I,3,FALSE))</f>
        <v>EMV 3</v>
      </c>
      <c r="E49" s="130" t="str">
        <f>IF(VLOOKUP($B49,'Champ Classes'!$A:$I,4,FALSE)="","",VLOOKUP($B49,'Champ Classes'!$A:$I,4,FALSE))</f>
        <v>LRC ABS 18</v>
      </c>
      <c r="F49" s="130" t="str">
        <f>IF(VLOOKUP($B49,'Champ Classes'!$A:$I,5,FALSE)="","",VLOOKUP($B49,'Champ Classes'!$A:$I,5,FALSE))</f>
        <v>LRC2 18</v>
      </c>
      <c r="G49" s="130">
        <f>IF(VLOOKUP($B49,'Champ Classes'!$A:$I,6,FALSE)="","",VLOOKUP($B49,'Champ Classes'!$A:$I,6,FALSE))</f>
      </c>
      <c r="H49" s="130">
        <f>IF(VLOOKUP($B49,'Champ Classes'!$A:$I,7,FALSE)="","",VLOOKUP($B49,'Champ Classes'!$A:$I,7,FALSE))</f>
      </c>
      <c r="I49" s="131" t="str">
        <f>CONCATENATE(VLOOKUP(B49,Startlist!B:H,3,FALSE)," / ",VLOOKUP(B49,Startlist!B:H,4,FALSE))</f>
        <v>Sergiy Potiiko / Ivan Mishyn</v>
      </c>
      <c r="J49" s="132" t="str">
        <f>VLOOKUP(B49,Startlist!B:F,5,FALSE)</f>
        <v>UKR</v>
      </c>
      <c r="K49" s="131" t="str">
        <f>VLOOKUP(B49,Startlist!B:H,7,FALSE)</f>
        <v>Mitsubishi Lancer Evo 10</v>
      </c>
      <c r="L49" s="131" t="str">
        <f>VLOOKUP(B49,Startlist!B:H,6,FALSE)</f>
        <v>IVAN MISHYN</v>
      </c>
      <c r="M49" s="133" t="str">
        <f>VLOOKUP(B49,Results!B:S,12,FALSE)</f>
        <v>10.14,9</v>
      </c>
    </row>
    <row r="50" spans="1:13" ht="15" customHeight="1">
      <c r="A50" s="129">
        <f t="shared" si="0"/>
        <v>43</v>
      </c>
      <c r="B50" s="153">
        <v>74</v>
      </c>
      <c r="C50" s="130" t="str">
        <f>IF(VLOOKUP($B50,'Champ Classes'!$A:$I,2,FALSE)="","",VLOOKUP($B50,'Champ Classes'!$A:$I,2,FALSE))</f>
        <v>EMV 2</v>
      </c>
      <c r="D50" s="130" t="str">
        <f>IF(VLOOKUP($B50,'Champ Classes'!$A:$I,3,FALSE)="","",VLOOKUP($B50,'Champ Classes'!$A:$I,3,FALSE))</f>
        <v>EMV 10</v>
      </c>
      <c r="E50" s="130">
        <f>IF(VLOOKUP($B50,'Champ Classes'!$A:$I,4,FALSE)="","",VLOOKUP($B50,'Champ Classes'!$A:$I,4,FALSE))</f>
      </c>
      <c r="F50" s="130">
        <f>IF(VLOOKUP($B50,'Champ Classes'!$A:$I,5,FALSE)="","",VLOOKUP($B50,'Champ Classes'!$A:$I,5,FALSE))</f>
      </c>
      <c r="G50" s="130">
        <f>IF(VLOOKUP($B50,'Champ Classes'!$A:$I,6,FALSE)="","",VLOOKUP($B50,'Champ Classes'!$A:$I,6,FALSE))</f>
      </c>
      <c r="H50" s="130">
        <f>IF(VLOOKUP($B50,'Champ Classes'!$A:$I,7,FALSE)="","",VLOOKUP($B50,'Champ Classes'!$A:$I,7,FALSE))</f>
      </c>
      <c r="I50" s="131" t="str">
        <f>CONCATENATE(VLOOKUP(B50,Startlist!B:H,3,FALSE)," / ",VLOOKUP(B50,Startlist!B:H,4,FALSE))</f>
        <v>Rainer Tuberik / Raido Vetesina</v>
      </c>
      <c r="J50" s="132" t="str">
        <f>VLOOKUP(B50,Startlist!B:F,5,FALSE)</f>
        <v>EST</v>
      </c>
      <c r="K50" s="131" t="str">
        <f>VLOOKUP(B50,Startlist!B:H,7,FALSE)</f>
        <v>GAZ 51</v>
      </c>
      <c r="L50" s="131" t="str">
        <f>VLOOKUP(B50,Startlist!B:H,6,FALSE)</f>
        <v>GAZ RALLIKLUBI</v>
      </c>
      <c r="M50" s="133" t="str">
        <f>VLOOKUP(B50,Results!B:S,12,FALSE)</f>
        <v>10.14,9</v>
      </c>
    </row>
    <row r="51" spans="1:13" ht="15" customHeight="1">
      <c r="A51" s="129">
        <f t="shared" si="0"/>
        <v>44</v>
      </c>
      <c r="B51" s="153">
        <v>67</v>
      </c>
      <c r="C51" s="130" t="str">
        <f>IF(VLOOKUP($B51,'Champ Classes'!$A:$I,2,FALSE)="","",VLOOKUP($B51,'Champ Classes'!$A:$I,2,FALSE))</f>
        <v>EMV 2</v>
      </c>
      <c r="D51" s="130" t="str">
        <f>IF(VLOOKUP($B51,'Champ Classes'!$A:$I,3,FALSE)="","",VLOOKUP($B51,'Champ Classes'!$A:$I,3,FALSE))</f>
        <v>EMV 9</v>
      </c>
      <c r="E51" s="130">
        <f>IF(VLOOKUP($B51,'Champ Classes'!$A:$I,4,FALSE)="","",VLOOKUP($B51,'Champ Classes'!$A:$I,4,FALSE))</f>
      </c>
      <c r="F51" s="130">
        <f>IF(VLOOKUP($B51,'Champ Classes'!$A:$I,5,FALSE)="","",VLOOKUP($B51,'Champ Classes'!$A:$I,5,FALSE))</f>
      </c>
      <c r="G51" s="130">
        <f>IF(VLOOKUP($B51,'Champ Classes'!$A:$I,6,FALSE)="","",VLOOKUP($B51,'Champ Classes'!$A:$I,6,FALSE))</f>
      </c>
      <c r="H51" s="130">
        <f>IF(VLOOKUP($B51,'Champ Classes'!$A:$I,7,FALSE)="","",VLOOKUP($B51,'Champ Classes'!$A:$I,7,FALSE))</f>
      </c>
      <c r="I51" s="131" t="str">
        <f>CONCATENATE(VLOOKUP(B51,Startlist!B:H,3,FALSE)," / ",VLOOKUP(B51,Startlist!B:H,4,FALSE))</f>
        <v>Vaido Tali / Marti Halling</v>
      </c>
      <c r="J51" s="132" t="str">
        <f>VLOOKUP(B51,Startlist!B:F,5,FALSE)</f>
        <v>EST</v>
      </c>
      <c r="K51" s="131" t="str">
        <f>VLOOKUP(B51,Startlist!B:H,7,FALSE)</f>
        <v>LADA 2105</v>
      </c>
      <c r="L51" s="131" t="str">
        <f>VLOOKUP(B51,Startlist!B:H,6,FALSE)</f>
        <v>KAUR MOTORSPORT</v>
      </c>
      <c r="M51" s="133" t="str">
        <f>VLOOKUP(B51,Results!B:S,12,FALSE)</f>
        <v>10.24,9</v>
      </c>
    </row>
    <row r="52" spans="1:13" ht="15" customHeight="1">
      <c r="A52" s="129">
        <f t="shared" si="0"/>
        <v>45</v>
      </c>
      <c r="B52" s="153">
        <v>66</v>
      </c>
      <c r="C52" s="130" t="str">
        <f>IF(VLOOKUP($B52,'Champ Classes'!$A:$I,2,FALSE)="","",VLOOKUP($B52,'Champ Classes'!$A:$I,2,FALSE))</f>
        <v>EMV 2</v>
      </c>
      <c r="D52" s="130" t="str">
        <f>IF(VLOOKUP($B52,'Champ Classes'!$A:$I,3,FALSE)="","",VLOOKUP($B52,'Champ Classes'!$A:$I,3,FALSE))</f>
        <v>EMV 8</v>
      </c>
      <c r="E52" s="130">
        <f>IF(VLOOKUP($B52,'Champ Classes'!$A:$I,4,FALSE)="","",VLOOKUP($B52,'Champ Classes'!$A:$I,4,FALSE))</f>
      </c>
      <c r="F52" s="130">
        <f>IF(VLOOKUP($B52,'Champ Classes'!$A:$I,5,FALSE)="","",VLOOKUP($B52,'Champ Classes'!$A:$I,5,FALSE))</f>
      </c>
      <c r="G52" s="130">
        <f>IF(VLOOKUP($B52,'Champ Classes'!$A:$I,6,FALSE)="","",VLOOKUP($B52,'Champ Classes'!$A:$I,6,FALSE))</f>
      </c>
      <c r="H52" s="130">
        <f>IF(VLOOKUP($B52,'Champ Classes'!$A:$I,7,FALSE)="","",VLOOKUP($B52,'Champ Classes'!$A:$I,7,FALSE))</f>
      </c>
      <c r="I52" s="131" t="str">
        <f>CONCATENATE(VLOOKUP(B52,Startlist!B:H,3,FALSE)," / ",VLOOKUP(B52,Startlist!B:H,4,FALSE))</f>
        <v>Kristen Volkov / Erki Eksin</v>
      </c>
      <c r="J52" s="132" t="str">
        <f>VLOOKUP(B52,Startlist!B:F,5,FALSE)</f>
        <v>EST</v>
      </c>
      <c r="K52" s="131" t="str">
        <f>VLOOKUP(B52,Startlist!B:H,7,FALSE)</f>
        <v>BMW 318</v>
      </c>
      <c r="L52" s="131" t="str">
        <f>VLOOKUP(B52,Startlist!B:H,6,FALSE)</f>
        <v>ALM MOTORSPORT</v>
      </c>
      <c r="M52" s="133" t="str">
        <f>VLOOKUP(B52,Results!B:S,12,FALSE)</f>
        <v>10.28,6</v>
      </c>
    </row>
    <row r="53" spans="1:13" ht="15" customHeight="1">
      <c r="A53" s="129">
        <f t="shared" si="0"/>
        <v>46</v>
      </c>
      <c r="B53" s="153">
        <v>75</v>
      </c>
      <c r="C53" s="130" t="str">
        <f>IF(VLOOKUP($B53,'Champ Classes'!$A:$I,2,FALSE)="","",VLOOKUP($B53,'Champ Classes'!$A:$I,2,FALSE))</f>
        <v>EMV 2</v>
      </c>
      <c r="D53" s="130" t="str">
        <f>IF(VLOOKUP($B53,'Champ Classes'!$A:$I,3,FALSE)="","",VLOOKUP($B53,'Champ Classes'!$A:$I,3,FALSE))</f>
        <v>EMV 10</v>
      </c>
      <c r="E53" s="130">
        <f>IF(VLOOKUP($B53,'Champ Classes'!$A:$I,4,FALSE)="","",VLOOKUP($B53,'Champ Classes'!$A:$I,4,FALSE))</f>
      </c>
      <c r="F53" s="130">
        <f>IF(VLOOKUP($B53,'Champ Classes'!$A:$I,5,FALSE)="","",VLOOKUP($B53,'Champ Classes'!$A:$I,5,FALSE))</f>
      </c>
      <c r="G53" s="130">
        <f>IF(VLOOKUP($B53,'Champ Classes'!$A:$I,6,FALSE)="","",VLOOKUP($B53,'Champ Classes'!$A:$I,6,FALSE))</f>
      </c>
      <c r="H53" s="130">
        <f>IF(VLOOKUP($B53,'Champ Classes'!$A:$I,7,FALSE)="","",VLOOKUP($B53,'Champ Classes'!$A:$I,7,FALSE))</f>
      </c>
      <c r="I53" s="131" t="str">
        <f>CONCATENATE(VLOOKUP(B53,Startlist!B:H,3,FALSE)," / ",VLOOKUP(B53,Startlist!B:H,4,FALSE))</f>
        <v>Tarmo Bortnik / Rain Kaljura</v>
      </c>
      <c r="J53" s="132" t="str">
        <f>VLOOKUP(B53,Startlist!B:F,5,FALSE)</f>
        <v>EST</v>
      </c>
      <c r="K53" s="131" t="str">
        <f>VLOOKUP(B53,Startlist!B:H,7,FALSE)</f>
        <v>GAZ 51A</v>
      </c>
      <c r="L53" s="131" t="str">
        <f>VLOOKUP(B53,Startlist!B:H,6,FALSE)</f>
        <v>GAZ RALLIKLUBI</v>
      </c>
      <c r="M53" s="133" t="str">
        <f>VLOOKUP(B53,Results!B:S,12,FALSE)</f>
        <v>10.28,8</v>
      </c>
    </row>
    <row r="54" spans="1:13" ht="15" customHeight="1">
      <c r="A54" s="129">
        <f t="shared" si="0"/>
        <v>47</v>
      </c>
      <c r="B54" s="153">
        <v>63</v>
      </c>
      <c r="C54" s="130" t="str">
        <f>IF(VLOOKUP($B54,'Champ Classes'!$A:$I,2,FALSE)="","",VLOOKUP($B54,'Champ Classes'!$A:$I,2,FALSE))</f>
        <v>EMV 2</v>
      </c>
      <c r="D54" s="130" t="str">
        <f>IF(VLOOKUP($B54,'Champ Classes'!$A:$I,3,FALSE)="","",VLOOKUP($B54,'Champ Classes'!$A:$I,3,FALSE))</f>
        <v>EMV 8</v>
      </c>
      <c r="E54" s="130">
        <f>IF(VLOOKUP($B54,'Champ Classes'!$A:$I,4,FALSE)="","",VLOOKUP($B54,'Champ Classes'!$A:$I,4,FALSE))</f>
      </c>
      <c r="F54" s="130">
        <f>IF(VLOOKUP($B54,'Champ Classes'!$A:$I,5,FALSE)="","",VLOOKUP($B54,'Champ Classes'!$A:$I,5,FALSE))</f>
      </c>
      <c r="G54" s="130">
        <f>IF(VLOOKUP($B54,'Champ Classes'!$A:$I,6,FALSE)="","",VLOOKUP($B54,'Champ Classes'!$A:$I,6,FALSE))</f>
      </c>
      <c r="H54" s="130">
        <f>IF(VLOOKUP($B54,'Champ Classes'!$A:$I,7,FALSE)="","",VLOOKUP($B54,'Champ Classes'!$A:$I,7,FALSE))</f>
      </c>
      <c r="I54" s="131" t="str">
        <f>CONCATENATE(VLOOKUP(B54,Startlist!B:H,3,FALSE)," / ",VLOOKUP(B54,Startlist!B:H,4,FALSE))</f>
        <v>Tanel Samm / Kaimar Taal</v>
      </c>
      <c r="J54" s="132" t="str">
        <f>VLOOKUP(B54,Startlist!B:F,5,FALSE)</f>
        <v>EST</v>
      </c>
      <c r="K54" s="131" t="str">
        <f>VLOOKUP(B54,Startlist!B:H,7,FALSE)</f>
        <v>VW Golf 2</v>
      </c>
      <c r="L54" s="131" t="str">
        <f>VLOOKUP(B54,Startlist!B:H,6,FALSE)</f>
        <v>CUEKS RACING</v>
      </c>
      <c r="M54" s="133" t="str">
        <f>VLOOKUP(B54,Results!B:S,12,FALSE)</f>
        <v>10.31,3</v>
      </c>
    </row>
    <row r="55" spans="1:13" ht="15" customHeight="1">
      <c r="A55" s="129">
        <f t="shared" si="0"/>
        <v>48</v>
      </c>
      <c r="B55" s="153">
        <v>44</v>
      </c>
      <c r="C55" s="130" t="str">
        <f>IF(VLOOKUP($B55,'Champ Classes'!$A:$I,2,FALSE)="","",VLOOKUP($B55,'Champ Classes'!$A:$I,2,FALSE))</f>
        <v>EMV 1</v>
      </c>
      <c r="D55" s="130" t="str">
        <f>IF(VLOOKUP($B55,'Champ Classes'!$A:$I,3,FALSE)="","",VLOOKUP($B55,'Champ Classes'!$A:$I,3,FALSE))</f>
        <v>EMV 4</v>
      </c>
      <c r="E55" s="130">
        <f>IF(VLOOKUP($B55,'Champ Classes'!$A:$I,4,FALSE)="","",VLOOKUP($B55,'Champ Classes'!$A:$I,4,FALSE))</f>
      </c>
      <c r="F55" s="130">
        <f>IF(VLOOKUP($B55,'Champ Classes'!$A:$I,5,FALSE)="","",VLOOKUP($B55,'Champ Classes'!$A:$I,5,FALSE))</f>
      </c>
      <c r="G55" s="130">
        <f>IF(VLOOKUP($B55,'Champ Classes'!$A:$I,6,FALSE)="","",VLOOKUP($B55,'Champ Classes'!$A:$I,6,FALSE))</f>
      </c>
      <c r="H55" s="130">
        <f>IF(VLOOKUP($B55,'Champ Classes'!$A:$I,7,FALSE)="","",VLOOKUP($B55,'Champ Classes'!$A:$I,7,FALSE))</f>
      </c>
      <c r="I55" s="131" t="str">
        <f>CONCATENATE(VLOOKUP(B55,Startlist!B:H,3,FALSE)," / ",VLOOKUP(B55,Startlist!B:H,4,FALSE))</f>
        <v>Vadim Kuznetsov / Roman Kapustin</v>
      </c>
      <c r="J55" s="132" t="str">
        <f>VLOOKUP(B55,Startlist!B:F,5,FALSE)</f>
        <v>RUS</v>
      </c>
      <c r="K55" s="131" t="str">
        <f>VLOOKUP(B55,Startlist!B:H,7,FALSE)</f>
        <v>Mitsubishi Lancer Evo 8</v>
      </c>
      <c r="L55" s="131" t="str">
        <f>VLOOKUP(B55,Startlist!B:H,6,FALSE)</f>
        <v>ALM MOTORSPORT</v>
      </c>
      <c r="M55" s="133" t="str">
        <f>VLOOKUP(B55,Results!B:S,12,FALSE)</f>
        <v>10.49,2</v>
      </c>
    </row>
    <row r="56" spans="1:13" ht="15" customHeight="1">
      <c r="A56" s="129">
        <f t="shared" si="0"/>
        <v>49</v>
      </c>
      <c r="B56" s="153">
        <v>69</v>
      </c>
      <c r="C56" s="130" t="str">
        <f>IF(VLOOKUP($B56,'Champ Classes'!$A:$I,2,FALSE)="","",VLOOKUP($B56,'Champ Classes'!$A:$I,2,FALSE))</f>
        <v>EMV 2</v>
      </c>
      <c r="D56" s="130" t="str">
        <f>IF(VLOOKUP($B56,'Champ Classes'!$A:$I,3,FALSE)="","",VLOOKUP($B56,'Champ Classes'!$A:$I,3,FALSE))</f>
        <v>EMV 9</v>
      </c>
      <c r="E56" s="130">
        <f>IF(VLOOKUP($B56,'Champ Classes'!$A:$I,4,FALSE)="","",VLOOKUP($B56,'Champ Classes'!$A:$I,4,FALSE))</f>
      </c>
      <c r="F56" s="130">
        <f>IF(VLOOKUP($B56,'Champ Classes'!$A:$I,5,FALSE)="","",VLOOKUP($B56,'Champ Classes'!$A:$I,5,FALSE))</f>
      </c>
      <c r="G56" s="130">
        <f>IF(VLOOKUP($B56,'Champ Classes'!$A:$I,6,FALSE)="","",VLOOKUP($B56,'Champ Classes'!$A:$I,6,FALSE))</f>
      </c>
      <c r="H56" s="130">
        <f>IF(VLOOKUP($B56,'Champ Classes'!$A:$I,7,FALSE)="","",VLOOKUP($B56,'Champ Classes'!$A:$I,7,FALSE))</f>
      </c>
      <c r="I56" s="131" t="str">
        <f>CONCATENATE(VLOOKUP(B56,Startlist!B:H,3,FALSE)," / ",VLOOKUP(B56,Startlist!B:H,4,FALSE))</f>
        <v>Tarmo Kikkatalo / Urmas Reigo</v>
      </c>
      <c r="J56" s="132" t="str">
        <f>VLOOKUP(B56,Startlist!B:F,5,FALSE)</f>
        <v>EST</v>
      </c>
      <c r="K56" s="131" t="str">
        <f>VLOOKUP(B56,Startlist!B:H,7,FALSE)</f>
        <v>VAZ 2105</v>
      </c>
      <c r="L56" s="131" t="str">
        <f>VLOOKUP(B56,Startlist!B:H,6,FALSE)</f>
        <v>VILSPORT KLUBI MTÜ</v>
      </c>
      <c r="M56" s="133" t="str">
        <f>VLOOKUP(B56,Results!B:S,12,FALSE)</f>
        <v>10.54,8</v>
      </c>
    </row>
    <row r="57" spans="1:13" ht="15" customHeight="1">
      <c r="A57" s="129">
        <f t="shared" si="0"/>
        <v>50</v>
      </c>
      <c r="B57" s="153">
        <v>61</v>
      </c>
      <c r="C57" s="130" t="str">
        <f>IF(VLOOKUP($B57,'Champ Classes'!$A:$I,2,FALSE)="","",VLOOKUP($B57,'Champ Classes'!$A:$I,2,FALSE))</f>
        <v>EMV 2</v>
      </c>
      <c r="D57" s="130" t="str">
        <f>IF(VLOOKUP($B57,'Champ Classes'!$A:$I,3,FALSE)="","",VLOOKUP($B57,'Champ Classes'!$A:$I,3,FALSE))</f>
        <v>EMV 9</v>
      </c>
      <c r="E57" s="130">
        <f>IF(VLOOKUP($B57,'Champ Classes'!$A:$I,4,FALSE)="","",VLOOKUP($B57,'Champ Classes'!$A:$I,4,FALSE))</f>
      </c>
      <c r="F57" s="130">
        <f>IF(VLOOKUP($B57,'Champ Classes'!$A:$I,5,FALSE)="","",VLOOKUP($B57,'Champ Classes'!$A:$I,5,FALSE))</f>
      </c>
      <c r="G57" s="130">
        <f>IF(VLOOKUP($B57,'Champ Classes'!$A:$I,6,FALSE)="","",VLOOKUP($B57,'Champ Classes'!$A:$I,6,FALSE))</f>
      </c>
      <c r="H57" s="130">
        <f>IF(VLOOKUP($B57,'Champ Classes'!$A:$I,7,FALSE)="","",VLOOKUP($B57,'Champ Classes'!$A:$I,7,FALSE))</f>
      </c>
      <c r="I57" s="131" t="str">
        <f>CONCATENATE(VLOOKUP(B57,Startlist!B:H,3,FALSE)," / ",VLOOKUP(B57,Startlist!B:H,4,FALSE))</f>
        <v>Lauri Peegel / Anti Eelmets</v>
      </c>
      <c r="J57" s="132" t="str">
        <f>VLOOKUP(B57,Startlist!B:F,5,FALSE)</f>
        <v>EST</v>
      </c>
      <c r="K57" s="131" t="str">
        <f>VLOOKUP(B57,Startlist!B:H,7,FALSE)</f>
        <v>Honda Civic</v>
      </c>
      <c r="L57" s="131" t="str">
        <f>VLOOKUP(B57,Startlist!B:H,6,FALSE)</f>
        <v>PIHTLA RT</v>
      </c>
      <c r="M57" s="133" t="str">
        <f>VLOOKUP(B57,Results!B:S,12,FALSE)</f>
        <v>11.20,1</v>
      </c>
    </row>
    <row r="58" spans="1:13" ht="15" customHeight="1">
      <c r="A58" s="129">
        <f t="shared" si="0"/>
        <v>51</v>
      </c>
      <c r="B58" s="153">
        <v>77</v>
      </c>
      <c r="C58" s="130" t="str">
        <f>IF(VLOOKUP($B58,'Champ Classes'!$A:$I,2,FALSE)="","",VLOOKUP($B58,'Champ Classes'!$A:$I,2,FALSE))</f>
        <v>EMV 2</v>
      </c>
      <c r="D58" s="130" t="str">
        <f>IF(VLOOKUP($B58,'Champ Classes'!$A:$I,3,FALSE)="","",VLOOKUP($B58,'Champ Classes'!$A:$I,3,FALSE))</f>
        <v>EMV 10</v>
      </c>
      <c r="E58" s="130">
        <f>IF(VLOOKUP($B58,'Champ Classes'!$A:$I,4,FALSE)="","",VLOOKUP($B58,'Champ Classes'!$A:$I,4,FALSE))</f>
      </c>
      <c r="F58" s="130">
        <f>IF(VLOOKUP($B58,'Champ Classes'!$A:$I,5,FALSE)="","",VLOOKUP($B58,'Champ Classes'!$A:$I,5,FALSE))</f>
      </c>
      <c r="G58" s="130">
        <f>IF(VLOOKUP($B58,'Champ Classes'!$A:$I,6,FALSE)="","",VLOOKUP($B58,'Champ Classes'!$A:$I,6,FALSE))</f>
      </c>
      <c r="H58" s="130">
        <f>IF(VLOOKUP($B58,'Champ Classes'!$A:$I,7,FALSE)="","",VLOOKUP($B58,'Champ Classes'!$A:$I,7,FALSE))</f>
      </c>
      <c r="I58" s="131" t="str">
        <f>CONCATENATE(VLOOKUP(B58,Startlist!B:H,3,FALSE)," / ",VLOOKUP(B58,Startlist!B:H,4,FALSE))</f>
        <v>Janno Kamp / Silver Raudmägi</v>
      </c>
      <c r="J58" s="132" t="str">
        <f>VLOOKUP(B58,Startlist!B:F,5,FALSE)</f>
        <v>EST</v>
      </c>
      <c r="K58" s="131" t="str">
        <f>VLOOKUP(B58,Startlist!B:H,7,FALSE)</f>
        <v>GAZ 51</v>
      </c>
      <c r="L58" s="131" t="str">
        <f>VLOOKUP(B58,Startlist!B:H,6,FALSE)</f>
        <v>MÄRJAMAA RALLY TEAM</v>
      </c>
      <c r="M58" s="133" t="str">
        <f>VLOOKUP(B58,Results!B:S,12,FALSE)</f>
        <v>11.39,1</v>
      </c>
    </row>
    <row r="59" spans="1:13" ht="15" customHeight="1">
      <c r="A59" s="129">
        <f t="shared" si="0"/>
        <v>52</v>
      </c>
      <c r="B59" s="153">
        <v>76</v>
      </c>
      <c r="C59" s="130" t="str">
        <f>IF(VLOOKUP($B59,'Champ Classes'!$A:$I,2,FALSE)="","",VLOOKUP($B59,'Champ Classes'!$A:$I,2,FALSE))</f>
        <v>EMV 2</v>
      </c>
      <c r="D59" s="130" t="str">
        <f>IF(VLOOKUP($B59,'Champ Classes'!$A:$I,3,FALSE)="","",VLOOKUP($B59,'Champ Classes'!$A:$I,3,FALSE))</f>
        <v>EMV 10</v>
      </c>
      <c r="E59" s="130">
        <f>IF(VLOOKUP($B59,'Champ Classes'!$A:$I,4,FALSE)="","",VLOOKUP($B59,'Champ Classes'!$A:$I,4,FALSE))</f>
      </c>
      <c r="F59" s="130">
        <f>IF(VLOOKUP($B59,'Champ Classes'!$A:$I,5,FALSE)="","",VLOOKUP($B59,'Champ Classes'!$A:$I,5,FALSE))</f>
      </c>
      <c r="G59" s="130">
        <f>IF(VLOOKUP($B59,'Champ Classes'!$A:$I,6,FALSE)="","",VLOOKUP($B59,'Champ Classes'!$A:$I,6,FALSE))</f>
      </c>
      <c r="H59" s="130">
        <f>IF(VLOOKUP($B59,'Champ Classes'!$A:$I,7,FALSE)="","",VLOOKUP($B59,'Champ Classes'!$A:$I,7,FALSE))</f>
      </c>
      <c r="I59" s="131" t="str">
        <f>CONCATENATE(VLOOKUP(B59,Startlist!B:H,3,FALSE)," / ",VLOOKUP(B59,Startlist!B:H,4,FALSE))</f>
        <v>Veiko Liukanen / Toivo Liukanen</v>
      </c>
      <c r="J59" s="132" t="str">
        <f>VLOOKUP(B59,Startlist!B:F,5,FALSE)</f>
        <v>EST</v>
      </c>
      <c r="K59" s="131" t="str">
        <f>VLOOKUP(B59,Startlist!B:H,7,FALSE)</f>
        <v>GAZ 51</v>
      </c>
      <c r="L59" s="131" t="str">
        <f>VLOOKUP(B59,Startlist!B:H,6,FALSE)</f>
        <v>MÄRJAMAA RALLY TEAM</v>
      </c>
      <c r="M59" s="133" t="str">
        <f>VLOOKUP(B59,Results!B:S,12,FALSE)</f>
        <v>12.35,2</v>
      </c>
    </row>
    <row r="60" spans="1:13" ht="15" customHeight="1">
      <c r="A60" s="129">
        <f t="shared" si="0"/>
        <v>53</v>
      </c>
      <c r="B60" s="153">
        <v>72</v>
      </c>
      <c r="C60" s="130" t="str">
        <f>IF(VLOOKUP($B60,'Champ Classes'!$A:$I,2,FALSE)="","",VLOOKUP($B60,'Champ Classes'!$A:$I,2,FALSE))</f>
        <v>EMV 2</v>
      </c>
      <c r="D60" s="130" t="str">
        <f>IF(VLOOKUP($B60,'Champ Classes'!$A:$I,3,FALSE)="","",VLOOKUP($B60,'Champ Classes'!$A:$I,3,FALSE))</f>
        <v>EMV 10</v>
      </c>
      <c r="E60" s="130">
        <f>IF(VLOOKUP($B60,'Champ Classes'!$A:$I,4,FALSE)="","",VLOOKUP($B60,'Champ Classes'!$A:$I,4,FALSE))</f>
      </c>
      <c r="F60" s="130">
        <f>IF(VLOOKUP($B60,'Champ Classes'!$A:$I,5,FALSE)="","",VLOOKUP($B60,'Champ Classes'!$A:$I,5,FALSE))</f>
      </c>
      <c r="G60" s="130">
        <f>IF(VLOOKUP($B60,'Champ Classes'!$A:$I,6,FALSE)="","",VLOOKUP($B60,'Champ Classes'!$A:$I,6,FALSE))</f>
      </c>
      <c r="H60" s="130">
        <f>IF(VLOOKUP($B60,'Champ Classes'!$A:$I,7,FALSE)="","",VLOOKUP($B60,'Champ Classes'!$A:$I,7,FALSE))</f>
      </c>
      <c r="I60" s="131" t="str">
        <f>CONCATENATE(VLOOKUP(B60,Startlist!B:H,3,FALSE)," / ",VLOOKUP(B60,Startlist!B:H,4,FALSE))</f>
        <v>Tarmo Silt / Raido Loel</v>
      </c>
      <c r="J60" s="132" t="str">
        <f>VLOOKUP(B60,Startlist!B:F,5,FALSE)</f>
        <v>EST</v>
      </c>
      <c r="K60" s="131" t="str">
        <f>VLOOKUP(B60,Startlist!B:H,7,FALSE)</f>
        <v>GAZ 51</v>
      </c>
      <c r="L60" s="131" t="str">
        <f>VLOOKUP(B60,Startlist!B:H,6,FALSE)</f>
        <v>MÄRJAMAA RALLY TEAM</v>
      </c>
      <c r="M60" s="133" t="str">
        <f>VLOOKUP(B60,Results!B:S,12,FALSE)</f>
        <v>12.36,7</v>
      </c>
    </row>
  </sheetData>
  <sheetProtection/>
  <autoFilter ref="A7:M39"/>
  <mergeCells count="3">
    <mergeCell ref="A2:M2"/>
    <mergeCell ref="A3:M3"/>
    <mergeCell ref="A4:M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00390625" style="262" customWidth="1"/>
    <col min="2" max="5" width="11.00390625" style="262" customWidth="1"/>
    <col min="6" max="6" width="12.421875" style="262" bestFit="1" customWidth="1"/>
    <col min="7" max="7" width="14.7109375" style="262" customWidth="1"/>
    <col min="8" max="8" width="11.28125" style="262" customWidth="1"/>
    <col min="9" max="9" width="44.8515625" style="262" customWidth="1"/>
    <col min="10" max="16384" width="9.140625" style="262" customWidth="1"/>
  </cols>
  <sheetData>
    <row r="1" spans="1:9" ht="15">
      <c r="A1" s="265" t="s">
        <v>131</v>
      </c>
      <c r="B1" s="265" t="s">
        <v>575</v>
      </c>
      <c r="C1" s="265" t="s">
        <v>576</v>
      </c>
      <c r="D1" s="273" t="s">
        <v>577</v>
      </c>
      <c r="E1" s="273" t="s">
        <v>578</v>
      </c>
      <c r="F1" s="273" t="s">
        <v>569</v>
      </c>
      <c r="G1" s="287" t="s">
        <v>566</v>
      </c>
      <c r="H1" s="265" t="s">
        <v>573</v>
      </c>
      <c r="I1" s="265" t="s">
        <v>574</v>
      </c>
    </row>
    <row r="2" spans="1:10" ht="15">
      <c r="A2" s="263">
        <v>1</v>
      </c>
      <c r="B2" s="261" t="s">
        <v>555</v>
      </c>
      <c r="C2" s="261"/>
      <c r="D2" s="261"/>
      <c r="E2" s="261"/>
      <c r="F2" s="261"/>
      <c r="G2" s="261"/>
      <c r="H2" s="263" t="s">
        <v>390</v>
      </c>
      <c r="I2" s="264" t="s">
        <v>248</v>
      </c>
      <c r="J2" s="262">
        <f>IF(VLOOKUP(A2,Startlist!B:C,2,FALSE)=H2,"","ERINEV")</f>
      </c>
    </row>
    <row r="3" spans="1:10" ht="15">
      <c r="A3" s="263">
        <v>2</v>
      </c>
      <c r="B3" s="261" t="s">
        <v>555</v>
      </c>
      <c r="C3" s="261"/>
      <c r="D3" s="261" t="s">
        <v>564</v>
      </c>
      <c r="E3" s="261"/>
      <c r="F3" s="261"/>
      <c r="G3" s="261"/>
      <c r="H3" s="263" t="s">
        <v>390</v>
      </c>
      <c r="I3" s="264" t="s">
        <v>249</v>
      </c>
      <c r="J3" s="262">
        <f>IF(VLOOKUP(A3,Startlist!B:C,2,FALSE)=H3,"","ERINEV")</f>
      </c>
    </row>
    <row r="4" spans="1:10" ht="15">
      <c r="A4" s="263">
        <v>3</v>
      </c>
      <c r="B4" s="261" t="s">
        <v>555</v>
      </c>
      <c r="C4" s="261"/>
      <c r="D4" s="261"/>
      <c r="E4" s="261"/>
      <c r="F4" s="261"/>
      <c r="G4" s="261"/>
      <c r="H4" s="263" t="s">
        <v>390</v>
      </c>
      <c r="I4" s="264" t="s">
        <v>250</v>
      </c>
      <c r="J4" s="262">
        <f>IF(VLOOKUP(A4,Startlist!B:C,2,FALSE)=H4,"","ERINEV")</f>
      </c>
    </row>
    <row r="5" spans="1:10" ht="15">
      <c r="A5" s="263">
        <v>4</v>
      </c>
      <c r="B5" s="261" t="s">
        <v>555</v>
      </c>
      <c r="C5" s="261" t="s">
        <v>556</v>
      </c>
      <c r="D5" s="261" t="s">
        <v>564</v>
      </c>
      <c r="E5" s="261" t="s">
        <v>565</v>
      </c>
      <c r="F5" s="261"/>
      <c r="G5" s="261" t="s">
        <v>663</v>
      </c>
      <c r="H5" s="263" t="s">
        <v>384</v>
      </c>
      <c r="I5" s="264" t="s">
        <v>251</v>
      </c>
      <c r="J5" s="262">
        <f>IF(VLOOKUP(A5,Startlist!B:C,2,FALSE)=H5,"","ERINEV")</f>
      </c>
    </row>
    <row r="6" spans="1:10" ht="15">
      <c r="A6" s="263">
        <v>6</v>
      </c>
      <c r="B6" s="261" t="s">
        <v>555</v>
      </c>
      <c r="C6" s="261" t="s">
        <v>557</v>
      </c>
      <c r="D6" s="261" t="s">
        <v>564</v>
      </c>
      <c r="E6" s="261"/>
      <c r="F6" s="261"/>
      <c r="G6" s="261" t="s">
        <v>674</v>
      </c>
      <c r="H6" s="263" t="s">
        <v>387</v>
      </c>
      <c r="I6" s="264" t="s">
        <v>252</v>
      </c>
      <c r="J6" s="262">
        <f>IF(VLOOKUP(A6,Startlist!B:C,2,FALSE)=H6,"","ERINEV")</f>
      </c>
    </row>
    <row r="7" spans="1:10" ht="15">
      <c r="A7" s="263">
        <v>7</v>
      </c>
      <c r="B7" s="261" t="s">
        <v>555</v>
      </c>
      <c r="C7" s="261" t="s">
        <v>557</v>
      </c>
      <c r="D7" s="261" t="s">
        <v>564</v>
      </c>
      <c r="E7" s="261" t="s">
        <v>567</v>
      </c>
      <c r="F7" s="261"/>
      <c r="G7" s="261" t="s">
        <v>663</v>
      </c>
      <c r="H7" s="263" t="s">
        <v>387</v>
      </c>
      <c r="I7" s="264" t="s">
        <v>253</v>
      </c>
      <c r="J7" s="262">
        <f>IF(VLOOKUP(A7,Startlist!B:C,2,FALSE)=H7,"","ERINEV")</f>
      </c>
    </row>
    <row r="8" spans="1:10" ht="15">
      <c r="A8" s="263">
        <v>8</v>
      </c>
      <c r="B8" s="261" t="s">
        <v>555</v>
      </c>
      <c r="C8" s="261" t="s">
        <v>557</v>
      </c>
      <c r="D8" s="261"/>
      <c r="E8" s="261"/>
      <c r="F8" s="261"/>
      <c r="G8" s="261"/>
      <c r="H8" s="263" t="s">
        <v>387</v>
      </c>
      <c r="I8" s="264" t="s">
        <v>254</v>
      </c>
      <c r="J8" s="262">
        <f>IF(VLOOKUP(A8,Startlist!B:C,2,FALSE)=H8,"","ERINEV")</f>
      </c>
    </row>
    <row r="9" spans="1:10" ht="15">
      <c r="A9" s="263">
        <v>10</v>
      </c>
      <c r="B9" s="261" t="s">
        <v>555</v>
      </c>
      <c r="C9" s="261"/>
      <c r="D9" s="261" t="s">
        <v>564</v>
      </c>
      <c r="E9" s="261"/>
      <c r="F9" s="261"/>
      <c r="G9" s="261"/>
      <c r="H9" s="263" t="s">
        <v>390</v>
      </c>
      <c r="I9" s="264" t="s">
        <v>255</v>
      </c>
      <c r="J9" s="262">
        <f>IF(VLOOKUP(A9,Startlist!B:C,2,FALSE)=H9,"","ERINEV")</f>
      </c>
    </row>
    <row r="10" spans="1:10" ht="15">
      <c r="A10" s="263">
        <v>11</v>
      </c>
      <c r="B10" s="261" t="s">
        <v>555</v>
      </c>
      <c r="C10" s="261" t="s">
        <v>557</v>
      </c>
      <c r="D10" s="261"/>
      <c r="E10" s="261"/>
      <c r="F10" s="261"/>
      <c r="G10" s="261"/>
      <c r="H10" s="263" t="s">
        <v>387</v>
      </c>
      <c r="I10" s="264" t="s">
        <v>256</v>
      </c>
      <c r="J10" s="262">
        <f>IF(VLOOKUP(A10,Startlist!B:C,2,FALSE)=H10,"","ERINEV")</f>
      </c>
    </row>
    <row r="11" spans="1:10" ht="15">
      <c r="A11" s="263">
        <v>12</v>
      </c>
      <c r="B11" s="261" t="s">
        <v>555</v>
      </c>
      <c r="C11" s="261" t="s">
        <v>556</v>
      </c>
      <c r="D11" s="261" t="s">
        <v>564</v>
      </c>
      <c r="E11" s="261" t="s">
        <v>567</v>
      </c>
      <c r="F11" s="261"/>
      <c r="G11" s="261" t="s">
        <v>664</v>
      </c>
      <c r="H11" s="263" t="s">
        <v>384</v>
      </c>
      <c r="I11" s="264" t="s">
        <v>257</v>
      </c>
      <c r="J11" s="262">
        <f>IF(VLOOKUP(A11,Startlist!B:C,2,FALSE)=H11,"","ERINEV")</f>
      </c>
    </row>
    <row r="12" spans="1:10" ht="15">
      <c r="A12" s="263">
        <v>14</v>
      </c>
      <c r="B12" s="261" t="s">
        <v>555</v>
      </c>
      <c r="C12" s="261" t="s">
        <v>556</v>
      </c>
      <c r="D12" s="261"/>
      <c r="E12" s="261"/>
      <c r="F12" s="261"/>
      <c r="G12" s="261"/>
      <c r="H12" s="263" t="s">
        <v>384</v>
      </c>
      <c r="I12" s="264" t="s">
        <v>258</v>
      </c>
      <c r="J12" s="262">
        <f>IF(VLOOKUP(A12,Startlist!B:C,2,FALSE)=H12,"","ERINEV")</f>
      </c>
    </row>
    <row r="13" spans="1:10" ht="15">
      <c r="A13" s="263">
        <v>15</v>
      </c>
      <c r="B13" s="261" t="s">
        <v>558</v>
      </c>
      <c r="C13" s="261" t="s">
        <v>559</v>
      </c>
      <c r="D13" s="261"/>
      <c r="E13" s="261"/>
      <c r="F13" s="261"/>
      <c r="G13" s="261"/>
      <c r="H13" s="263" t="s">
        <v>383</v>
      </c>
      <c r="I13" s="264" t="s">
        <v>259</v>
      </c>
      <c r="J13" s="262">
        <f>IF(VLOOKUP(A13,Startlist!B:C,2,FALSE)=H13,"","ERINEV")</f>
      </c>
    </row>
    <row r="14" spans="1:10" ht="15">
      <c r="A14" s="263">
        <v>16</v>
      </c>
      <c r="B14" s="261" t="s">
        <v>558</v>
      </c>
      <c r="C14" s="261" t="s">
        <v>559</v>
      </c>
      <c r="D14" s="261" t="s">
        <v>564</v>
      </c>
      <c r="E14" s="261" t="s">
        <v>568</v>
      </c>
      <c r="F14" s="261" t="s">
        <v>569</v>
      </c>
      <c r="G14" s="261"/>
      <c r="H14" s="263" t="s">
        <v>383</v>
      </c>
      <c r="I14" s="264" t="s">
        <v>260</v>
      </c>
      <c r="J14" s="262">
        <f>IF(VLOOKUP(A14,Startlist!B:C,2,FALSE)=H14,"","ERINEV")</f>
      </c>
    </row>
    <row r="15" spans="1:10" ht="15">
      <c r="A15" s="263">
        <v>17</v>
      </c>
      <c r="B15" s="261" t="s">
        <v>558</v>
      </c>
      <c r="C15" s="261" t="s">
        <v>559</v>
      </c>
      <c r="D15" s="261"/>
      <c r="E15" s="261"/>
      <c r="F15" s="261"/>
      <c r="G15" s="261"/>
      <c r="H15" s="263" t="s">
        <v>383</v>
      </c>
      <c r="I15" s="264" t="s">
        <v>261</v>
      </c>
      <c r="J15" s="262">
        <f>IF(VLOOKUP(A15,Startlist!B:C,2,FALSE)=H15,"","ERINEV")</f>
      </c>
    </row>
    <row r="16" spans="1:10" ht="15">
      <c r="A16" s="263">
        <v>18</v>
      </c>
      <c r="B16" s="261" t="s">
        <v>558</v>
      </c>
      <c r="C16" s="261" t="s">
        <v>559</v>
      </c>
      <c r="D16" s="261" t="s">
        <v>564</v>
      </c>
      <c r="E16" s="261" t="s">
        <v>568</v>
      </c>
      <c r="F16" s="261" t="s">
        <v>569</v>
      </c>
      <c r="G16" s="261"/>
      <c r="H16" s="263" t="s">
        <v>383</v>
      </c>
      <c r="I16" s="264" t="s">
        <v>262</v>
      </c>
      <c r="J16" s="262">
        <f>IF(VLOOKUP(A16,Startlist!B:C,2,FALSE)=H16,"","ERINEV")</f>
      </c>
    </row>
    <row r="17" spans="1:10" ht="15">
      <c r="A17" s="263">
        <v>19</v>
      </c>
      <c r="B17" s="261" t="s">
        <v>558</v>
      </c>
      <c r="C17" s="261" t="s">
        <v>559</v>
      </c>
      <c r="D17" s="261"/>
      <c r="E17" s="261"/>
      <c r="F17" s="261"/>
      <c r="G17" s="261"/>
      <c r="H17" s="263" t="s">
        <v>383</v>
      </c>
      <c r="I17" s="264" t="s">
        <v>263</v>
      </c>
      <c r="J17" s="262">
        <f>IF(VLOOKUP(A17,Startlist!B:C,2,FALSE)=H17,"","ERINEV")</f>
      </c>
    </row>
    <row r="18" spans="1:10" ht="15">
      <c r="A18" s="263">
        <v>20</v>
      </c>
      <c r="B18" s="261" t="s">
        <v>558</v>
      </c>
      <c r="C18" s="261" t="s">
        <v>559</v>
      </c>
      <c r="D18" s="261"/>
      <c r="E18" s="261"/>
      <c r="F18" s="261"/>
      <c r="G18" s="261"/>
      <c r="H18" s="263" t="s">
        <v>383</v>
      </c>
      <c r="I18" s="264" t="s">
        <v>264</v>
      </c>
      <c r="J18" s="262">
        <f>IF(VLOOKUP(A18,Startlist!B:C,2,FALSE)=H18,"","ERINEV")</f>
      </c>
    </row>
    <row r="19" spans="1:10" ht="15">
      <c r="A19" s="263">
        <v>21</v>
      </c>
      <c r="B19" s="261" t="s">
        <v>558</v>
      </c>
      <c r="C19" s="261"/>
      <c r="D19" s="261" t="s">
        <v>564</v>
      </c>
      <c r="E19" s="261" t="s">
        <v>568</v>
      </c>
      <c r="F19" s="261" t="s">
        <v>569</v>
      </c>
      <c r="G19" s="261" t="s">
        <v>662</v>
      </c>
      <c r="H19" s="263" t="s">
        <v>462</v>
      </c>
      <c r="I19" s="264" t="s">
        <v>265</v>
      </c>
      <c r="J19" s="262">
        <f>IF(VLOOKUP(A19,Startlist!B:C,2,FALSE)=H19,"","ERINEV")</f>
      </c>
    </row>
    <row r="20" spans="1:10" ht="15">
      <c r="A20" s="263">
        <v>22</v>
      </c>
      <c r="B20" s="261" t="s">
        <v>558</v>
      </c>
      <c r="C20" s="261"/>
      <c r="D20" s="261"/>
      <c r="E20" s="261"/>
      <c r="F20" s="261"/>
      <c r="G20" s="261"/>
      <c r="H20" s="263" t="s">
        <v>462</v>
      </c>
      <c r="I20" s="264" t="s">
        <v>266</v>
      </c>
      <c r="J20" s="262">
        <f>IF(VLOOKUP(A20,Startlist!B:C,2,FALSE)=H20,"","ERINEV")</f>
      </c>
    </row>
    <row r="21" spans="1:10" ht="15">
      <c r="A21" s="263">
        <v>23</v>
      </c>
      <c r="B21" s="261" t="s">
        <v>558</v>
      </c>
      <c r="C21" s="261"/>
      <c r="D21" s="261" t="s">
        <v>564</v>
      </c>
      <c r="E21" s="261" t="s">
        <v>568</v>
      </c>
      <c r="F21" s="261" t="s">
        <v>569</v>
      </c>
      <c r="G21" s="261"/>
      <c r="H21" s="263" t="s">
        <v>462</v>
      </c>
      <c r="I21" s="264" t="s">
        <v>267</v>
      </c>
      <c r="J21" s="262" t="str">
        <f>IF(VLOOKUP(A21,Startlist!B:C,2,FALSE)=H21,"","ERINEV")</f>
        <v>ERINEV</v>
      </c>
    </row>
    <row r="22" spans="1:10" ht="15">
      <c r="A22" s="263">
        <v>24</v>
      </c>
      <c r="B22" s="261" t="s">
        <v>558</v>
      </c>
      <c r="C22" s="261"/>
      <c r="D22" s="261"/>
      <c r="E22" s="261"/>
      <c r="F22" s="261"/>
      <c r="G22" s="261"/>
      <c r="H22" s="263" t="s">
        <v>462</v>
      </c>
      <c r="I22" s="264" t="s">
        <v>268</v>
      </c>
      <c r="J22" s="262">
        <f>IF(VLOOKUP(A22,Startlist!B:C,2,FALSE)=H22,"","ERINEV")</f>
      </c>
    </row>
    <row r="23" spans="1:10" ht="15">
      <c r="A23" s="263">
        <v>26</v>
      </c>
      <c r="B23" s="261" t="s">
        <v>558</v>
      </c>
      <c r="C23" s="261"/>
      <c r="D23" s="261" t="s">
        <v>564</v>
      </c>
      <c r="E23" s="261" t="s">
        <v>568</v>
      </c>
      <c r="F23" s="261" t="s">
        <v>569</v>
      </c>
      <c r="G23" s="261" t="s">
        <v>662</v>
      </c>
      <c r="H23" s="263" t="s">
        <v>462</v>
      </c>
      <c r="I23" s="264" t="s">
        <v>269</v>
      </c>
      <c r="J23" s="262">
        <f>IF(VLOOKUP(A23,Startlist!B:C,2,FALSE)=H23,"","ERINEV")</f>
      </c>
    </row>
    <row r="24" spans="1:10" ht="15">
      <c r="A24" s="263">
        <v>27</v>
      </c>
      <c r="B24" s="261" t="s">
        <v>558</v>
      </c>
      <c r="C24" s="261" t="s">
        <v>560</v>
      </c>
      <c r="D24" s="261" t="s">
        <v>564</v>
      </c>
      <c r="E24" s="261" t="s">
        <v>570</v>
      </c>
      <c r="F24" s="261"/>
      <c r="G24" s="261"/>
      <c r="H24" s="263" t="s">
        <v>385</v>
      </c>
      <c r="I24" s="264" t="s">
        <v>270</v>
      </c>
      <c r="J24" s="262">
        <f>IF(VLOOKUP(A24,Startlist!B:C,2,FALSE)=H24,"","ERINEV")</f>
      </c>
    </row>
    <row r="25" spans="1:10" ht="15">
      <c r="A25" s="263">
        <v>28</v>
      </c>
      <c r="B25" s="261" t="s">
        <v>558</v>
      </c>
      <c r="C25" s="261" t="s">
        <v>560</v>
      </c>
      <c r="D25" s="261"/>
      <c r="E25" s="261"/>
      <c r="F25" s="261"/>
      <c r="G25" s="261"/>
      <c r="H25" s="263" t="s">
        <v>385</v>
      </c>
      <c r="I25" s="264" t="s">
        <v>271</v>
      </c>
      <c r="J25" s="262">
        <f>IF(VLOOKUP(A25,Startlist!B:C,2,FALSE)=H25,"","ERINEV")</f>
      </c>
    </row>
    <row r="26" spans="1:10" ht="15">
      <c r="A26" s="263">
        <v>29</v>
      </c>
      <c r="B26" s="261" t="s">
        <v>558</v>
      </c>
      <c r="C26" s="261" t="s">
        <v>560</v>
      </c>
      <c r="D26" s="261" t="s">
        <v>564</v>
      </c>
      <c r="E26" s="261" t="s">
        <v>570</v>
      </c>
      <c r="F26" s="261"/>
      <c r="G26" s="261" t="s">
        <v>675</v>
      </c>
      <c r="H26" s="263" t="s">
        <v>385</v>
      </c>
      <c r="I26" s="264" t="s">
        <v>272</v>
      </c>
      <c r="J26" s="262">
        <f>IF(VLOOKUP(A26,Startlist!B:C,2,FALSE)=H26,"","ERINEV")</f>
      </c>
    </row>
    <row r="27" spans="1:10" ht="15">
      <c r="A27" s="263">
        <v>30</v>
      </c>
      <c r="B27" s="261" t="s">
        <v>555</v>
      </c>
      <c r="C27" s="261" t="s">
        <v>557</v>
      </c>
      <c r="D27" s="261" t="s">
        <v>564</v>
      </c>
      <c r="E27" s="261" t="s">
        <v>567</v>
      </c>
      <c r="F27" s="261"/>
      <c r="G27" s="261"/>
      <c r="H27" s="263" t="s">
        <v>387</v>
      </c>
      <c r="I27" s="264" t="s">
        <v>273</v>
      </c>
      <c r="J27" s="262">
        <f>IF(VLOOKUP(A27,Startlist!B:C,2,FALSE)=H27,"","ERINEV")</f>
      </c>
    </row>
    <row r="28" spans="1:10" ht="15">
      <c r="A28" s="263">
        <v>31</v>
      </c>
      <c r="B28" s="261" t="s">
        <v>555</v>
      </c>
      <c r="C28" s="261" t="s">
        <v>557</v>
      </c>
      <c r="D28" s="261" t="s">
        <v>564</v>
      </c>
      <c r="E28" s="261" t="s">
        <v>567</v>
      </c>
      <c r="F28" s="261"/>
      <c r="G28" s="261"/>
      <c r="H28" s="263" t="s">
        <v>387</v>
      </c>
      <c r="I28" s="264" t="s">
        <v>274</v>
      </c>
      <c r="J28" s="262">
        <f>IF(VLOOKUP(A28,Startlist!B:C,2,FALSE)=H28,"","ERINEV")</f>
      </c>
    </row>
    <row r="29" spans="1:10" ht="15">
      <c r="A29" s="263">
        <v>32</v>
      </c>
      <c r="B29" s="261" t="s">
        <v>558</v>
      </c>
      <c r="C29" s="261" t="s">
        <v>561</v>
      </c>
      <c r="D29" s="261" t="s">
        <v>564</v>
      </c>
      <c r="E29" s="261" t="s">
        <v>571</v>
      </c>
      <c r="F29" s="261"/>
      <c r="G29" s="261"/>
      <c r="H29" s="263" t="s">
        <v>386</v>
      </c>
      <c r="I29" s="264" t="s">
        <v>275</v>
      </c>
      <c r="J29" s="262">
        <f>IF(VLOOKUP(A29,Startlist!B:C,2,FALSE)=H29,"","ERINEV")</f>
      </c>
    </row>
    <row r="30" spans="1:10" ht="15">
      <c r="A30" s="263">
        <v>33</v>
      </c>
      <c r="B30" s="261" t="s">
        <v>558</v>
      </c>
      <c r="C30" s="261" t="s">
        <v>561</v>
      </c>
      <c r="D30" s="261" t="s">
        <v>564</v>
      </c>
      <c r="E30" s="261" t="s">
        <v>571</v>
      </c>
      <c r="F30" s="261"/>
      <c r="G30" s="261" t="s">
        <v>663</v>
      </c>
      <c r="H30" s="263" t="s">
        <v>386</v>
      </c>
      <c r="I30" s="264" t="s">
        <v>276</v>
      </c>
      <c r="J30" s="262">
        <f>IF(VLOOKUP(A30,Startlist!B:C,2,FALSE)=H30,"","ERINEV")</f>
      </c>
    </row>
    <row r="31" spans="1:10" ht="15">
      <c r="A31" s="263">
        <v>34</v>
      </c>
      <c r="B31" s="261" t="s">
        <v>555</v>
      </c>
      <c r="C31" s="261" t="s">
        <v>556</v>
      </c>
      <c r="D31" s="261" t="s">
        <v>564</v>
      </c>
      <c r="E31" s="261" t="s">
        <v>565</v>
      </c>
      <c r="F31" s="261"/>
      <c r="G31" s="261" t="s">
        <v>664</v>
      </c>
      <c r="H31" s="263" t="s">
        <v>384</v>
      </c>
      <c r="I31" s="264" t="s">
        <v>277</v>
      </c>
      <c r="J31" s="262">
        <f>IF(VLOOKUP(A31,Startlist!B:C,2,FALSE)=H31,"","ERINEV")</f>
      </c>
    </row>
    <row r="32" spans="1:10" ht="15">
      <c r="A32" s="263">
        <v>35</v>
      </c>
      <c r="B32" s="261" t="s">
        <v>555</v>
      </c>
      <c r="C32" s="261"/>
      <c r="D32" s="261" t="s">
        <v>564</v>
      </c>
      <c r="E32" s="261" t="s">
        <v>567</v>
      </c>
      <c r="F32" s="261"/>
      <c r="G32" s="261"/>
      <c r="H32" s="263" t="s">
        <v>390</v>
      </c>
      <c r="I32" s="264" t="s">
        <v>278</v>
      </c>
      <c r="J32" s="262">
        <f>IF(VLOOKUP(A32,Startlist!B:C,2,FALSE)=H32,"","ERINEV")</f>
      </c>
    </row>
    <row r="33" spans="1:10" ht="15">
      <c r="A33" s="263">
        <v>36</v>
      </c>
      <c r="B33" s="261" t="s">
        <v>555</v>
      </c>
      <c r="C33" s="261"/>
      <c r="D33" s="261"/>
      <c r="E33" s="261"/>
      <c r="F33" s="261"/>
      <c r="G33" s="261"/>
      <c r="H33" s="263" t="s">
        <v>390</v>
      </c>
      <c r="I33" s="264" t="s">
        <v>279</v>
      </c>
      <c r="J33" s="262">
        <f>IF(VLOOKUP(A33,Startlist!B:C,2,FALSE)=H33,"","ERINEV")</f>
      </c>
    </row>
    <row r="34" spans="1:10" ht="15">
      <c r="A34" s="263">
        <v>37</v>
      </c>
      <c r="B34" s="261" t="s">
        <v>555</v>
      </c>
      <c r="C34" s="261" t="s">
        <v>557</v>
      </c>
      <c r="D34" s="261" t="s">
        <v>564</v>
      </c>
      <c r="E34" s="261" t="s">
        <v>567</v>
      </c>
      <c r="F34" s="261"/>
      <c r="G34" s="261"/>
      <c r="H34" s="263" t="s">
        <v>387</v>
      </c>
      <c r="I34" s="264" t="s">
        <v>280</v>
      </c>
      <c r="J34" s="262">
        <f>IF(VLOOKUP(A34,Startlist!B:C,2,FALSE)=H34,"","ERINEV")</f>
      </c>
    </row>
    <row r="35" spans="1:10" ht="15">
      <c r="A35" s="263">
        <v>38</v>
      </c>
      <c r="B35" s="261" t="s">
        <v>555</v>
      </c>
      <c r="C35" s="261" t="s">
        <v>556</v>
      </c>
      <c r="D35" s="261" t="s">
        <v>564</v>
      </c>
      <c r="E35" s="261" t="s">
        <v>565</v>
      </c>
      <c r="F35" s="261"/>
      <c r="G35" s="261"/>
      <c r="H35" s="263" t="s">
        <v>384</v>
      </c>
      <c r="I35" s="264" t="s">
        <v>281</v>
      </c>
      <c r="J35" s="262">
        <f>IF(VLOOKUP(A35,Startlist!B:C,2,FALSE)=H35,"","ERINEV")</f>
      </c>
    </row>
    <row r="36" spans="1:10" ht="15">
      <c r="A36" s="263">
        <v>39</v>
      </c>
      <c r="B36" s="261" t="s">
        <v>558</v>
      </c>
      <c r="C36" s="261" t="s">
        <v>560</v>
      </c>
      <c r="D36" s="261" t="s">
        <v>564</v>
      </c>
      <c r="E36" s="261" t="s">
        <v>570</v>
      </c>
      <c r="F36" s="261"/>
      <c r="G36" s="261"/>
      <c r="H36" s="263" t="s">
        <v>385</v>
      </c>
      <c r="I36" s="264" t="s">
        <v>282</v>
      </c>
      <c r="J36" s="262">
        <f>IF(VLOOKUP(A36,Startlist!B:C,2,FALSE)=H36,"","ERINEV")</f>
      </c>
    </row>
    <row r="37" spans="1:10" ht="15">
      <c r="A37" s="263">
        <v>40</v>
      </c>
      <c r="B37" s="261" t="s">
        <v>558</v>
      </c>
      <c r="C37" s="261" t="s">
        <v>562</v>
      </c>
      <c r="D37" s="261"/>
      <c r="E37" s="261"/>
      <c r="F37" s="261"/>
      <c r="G37" s="261"/>
      <c r="H37" s="263" t="s">
        <v>393</v>
      </c>
      <c r="I37" s="264" t="s">
        <v>283</v>
      </c>
      <c r="J37" s="262">
        <f>IF(VLOOKUP(A37,Startlist!B:C,2,FALSE)=H37,"","ERINEV")</f>
      </c>
    </row>
    <row r="38" spans="1:10" ht="15">
      <c r="A38" s="263">
        <v>41</v>
      </c>
      <c r="B38" s="261" t="s">
        <v>558</v>
      </c>
      <c r="C38" s="261" t="s">
        <v>560</v>
      </c>
      <c r="D38" s="261"/>
      <c r="E38" s="261"/>
      <c r="F38" s="261"/>
      <c r="G38" s="261"/>
      <c r="H38" s="263" t="s">
        <v>385</v>
      </c>
      <c r="I38" s="264" t="s">
        <v>284</v>
      </c>
      <c r="J38" s="262">
        <f>IF(VLOOKUP(A38,Startlist!B:C,2,FALSE)=H38,"","ERINEV")</f>
      </c>
    </row>
    <row r="39" spans="1:10" ht="15">
      <c r="A39" s="263">
        <v>42</v>
      </c>
      <c r="B39" s="261" t="s">
        <v>555</v>
      </c>
      <c r="C39" s="261" t="s">
        <v>556</v>
      </c>
      <c r="D39" s="261"/>
      <c r="E39" s="261"/>
      <c r="F39" s="261"/>
      <c r="G39" s="261"/>
      <c r="H39" s="263" t="s">
        <v>384</v>
      </c>
      <c r="I39" s="264" t="s">
        <v>285</v>
      </c>
      <c r="J39" s="262">
        <f>IF(VLOOKUP(A39,Startlist!B:C,2,FALSE)=H39,"","ERINEV")</f>
      </c>
    </row>
    <row r="40" spans="1:10" ht="15">
      <c r="A40" s="263">
        <v>43</v>
      </c>
      <c r="B40" s="261" t="s">
        <v>558</v>
      </c>
      <c r="C40" s="261" t="s">
        <v>562</v>
      </c>
      <c r="D40" s="261"/>
      <c r="E40" s="261"/>
      <c r="F40" s="261"/>
      <c r="G40" s="261"/>
      <c r="H40" s="263" t="s">
        <v>393</v>
      </c>
      <c r="I40" s="264" t="s">
        <v>286</v>
      </c>
      <c r="J40" s="262">
        <f>IF(VLOOKUP(A40,Startlist!B:C,2,FALSE)=H40,"","ERINEV")</f>
      </c>
    </row>
    <row r="41" spans="1:10" ht="15">
      <c r="A41" s="263">
        <v>44</v>
      </c>
      <c r="B41" s="261" t="s">
        <v>555</v>
      </c>
      <c r="C41" s="261" t="s">
        <v>556</v>
      </c>
      <c r="D41" s="261"/>
      <c r="E41" s="261"/>
      <c r="F41" s="261"/>
      <c r="G41" s="261"/>
      <c r="H41" s="263" t="s">
        <v>384</v>
      </c>
      <c r="I41" s="264" t="s">
        <v>287</v>
      </c>
      <c r="J41" s="262">
        <f>IF(VLOOKUP(A41,Startlist!B:C,2,FALSE)=H41,"","ERINEV")</f>
      </c>
    </row>
    <row r="42" spans="1:10" ht="15">
      <c r="A42" s="263">
        <v>45</v>
      </c>
      <c r="B42" s="261" t="s">
        <v>555</v>
      </c>
      <c r="C42" s="261" t="s">
        <v>665</v>
      </c>
      <c r="D42" s="261" t="s">
        <v>564</v>
      </c>
      <c r="E42" s="261"/>
      <c r="F42" s="261"/>
      <c r="G42" s="261"/>
      <c r="H42" s="263" t="s">
        <v>387</v>
      </c>
      <c r="I42" s="264" t="s">
        <v>288</v>
      </c>
      <c r="J42" s="262">
        <f>IF(VLOOKUP(A42,Startlist!B:C,2,FALSE)=H42,"","ERINEV")</f>
      </c>
    </row>
    <row r="43" spans="1:10" ht="15">
      <c r="A43" s="263">
        <v>46</v>
      </c>
      <c r="B43" s="261" t="s">
        <v>555</v>
      </c>
      <c r="C43" s="261"/>
      <c r="D43" s="261"/>
      <c r="E43" s="261"/>
      <c r="F43" s="261"/>
      <c r="G43" s="261"/>
      <c r="H43" s="263" t="s">
        <v>390</v>
      </c>
      <c r="I43" s="264" t="s">
        <v>289</v>
      </c>
      <c r="J43" s="262">
        <f>IF(VLOOKUP(A43,Startlist!B:C,2,FALSE)=H43,"","ERINEV")</f>
      </c>
    </row>
    <row r="44" spans="1:10" ht="15">
      <c r="A44" s="263">
        <v>47</v>
      </c>
      <c r="B44" s="261" t="s">
        <v>555</v>
      </c>
      <c r="C44" s="261" t="s">
        <v>557</v>
      </c>
      <c r="D44" s="261" t="s">
        <v>564</v>
      </c>
      <c r="E44" s="261" t="s">
        <v>567</v>
      </c>
      <c r="F44" s="261"/>
      <c r="G44" s="261"/>
      <c r="H44" s="263" t="s">
        <v>387</v>
      </c>
      <c r="I44" s="264" t="s">
        <v>290</v>
      </c>
      <c r="J44" s="262">
        <f>IF(VLOOKUP(A44,Startlist!B:C,2,FALSE)=H44,"","ERINEV")</f>
      </c>
    </row>
    <row r="45" spans="1:10" ht="15">
      <c r="A45" s="263">
        <v>48</v>
      </c>
      <c r="B45" s="261" t="s">
        <v>555</v>
      </c>
      <c r="C45" s="261" t="s">
        <v>557</v>
      </c>
      <c r="D45" s="261"/>
      <c r="E45" s="261"/>
      <c r="F45" s="261"/>
      <c r="G45" s="261"/>
      <c r="H45" s="263" t="s">
        <v>387</v>
      </c>
      <c r="I45" s="264" t="s">
        <v>291</v>
      </c>
      <c r="J45" s="262">
        <f>IF(VLOOKUP(A45,Startlist!B:C,2,FALSE)=H45,"","ERINEV")</f>
      </c>
    </row>
    <row r="46" spans="1:10" ht="15">
      <c r="A46" s="263">
        <v>49</v>
      </c>
      <c r="B46" s="261" t="s">
        <v>558</v>
      </c>
      <c r="C46" s="261" t="s">
        <v>561</v>
      </c>
      <c r="D46" s="261" t="s">
        <v>564</v>
      </c>
      <c r="E46" s="261" t="s">
        <v>571</v>
      </c>
      <c r="F46" s="261"/>
      <c r="G46" s="261"/>
      <c r="H46" s="263" t="s">
        <v>386</v>
      </c>
      <c r="I46" s="264" t="s">
        <v>292</v>
      </c>
      <c r="J46" s="262">
        <f>IF(VLOOKUP(A46,Startlist!B:C,2,FALSE)=H46,"","ERINEV")</f>
      </c>
    </row>
    <row r="47" spans="1:10" ht="15">
      <c r="A47" s="263">
        <v>50</v>
      </c>
      <c r="B47" s="261" t="s">
        <v>558</v>
      </c>
      <c r="C47" s="261" t="s">
        <v>563</v>
      </c>
      <c r="D47" s="261"/>
      <c r="E47" s="261"/>
      <c r="F47" s="261"/>
      <c r="G47" s="261"/>
      <c r="H47" s="263" t="s">
        <v>333</v>
      </c>
      <c r="I47" s="264" t="s">
        <v>293</v>
      </c>
      <c r="J47" s="262">
        <f>IF(VLOOKUP(A47,Startlist!B:C,2,FALSE)=H47,"","ERINEV")</f>
      </c>
    </row>
    <row r="48" spans="1:10" ht="15">
      <c r="A48" s="263">
        <v>51</v>
      </c>
      <c r="B48" s="261" t="s">
        <v>558</v>
      </c>
      <c r="C48" s="261" t="s">
        <v>563</v>
      </c>
      <c r="D48" s="261" t="s">
        <v>564</v>
      </c>
      <c r="E48" s="261" t="s">
        <v>571</v>
      </c>
      <c r="F48" s="261"/>
      <c r="G48" s="261"/>
      <c r="H48" s="263" t="s">
        <v>333</v>
      </c>
      <c r="I48" s="264" t="s">
        <v>294</v>
      </c>
      <c r="J48" s="262">
        <f>IF(VLOOKUP(A48,Startlist!B:C,2,FALSE)=H48,"","ERINEV")</f>
      </c>
    </row>
    <row r="49" spans="1:10" ht="15">
      <c r="A49" s="285">
        <v>52</v>
      </c>
      <c r="B49" s="286" t="s">
        <v>558</v>
      </c>
      <c r="C49" s="286" t="s">
        <v>562</v>
      </c>
      <c r="D49" s="286" t="s">
        <v>564</v>
      </c>
      <c r="E49" s="286" t="s">
        <v>571</v>
      </c>
      <c r="F49" s="261"/>
      <c r="G49" s="261"/>
      <c r="H49" s="263" t="s">
        <v>393</v>
      </c>
      <c r="I49" s="264" t="s">
        <v>295</v>
      </c>
      <c r="J49" s="262">
        <f>IF(VLOOKUP(A49,Startlist!B:C,2,FALSE)=H49,"","ERINEV")</f>
      </c>
    </row>
    <row r="50" spans="1:10" ht="15">
      <c r="A50" s="263">
        <v>53</v>
      </c>
      <c r="B50" s="261" t="s">
        <v>555</v>
      </c>
      <c r="C50" s="261" t="s">
        <v>556</v>
      </c>
      <c r="D50" s="261"/>
      <c r="E50" s="261"/>
      <c r="F50" s="261"/>
      <c r="G50" s="261"/>
      <c r="H50" s="263" t="s">
        <v>384</v>
      </c>
      <c r="I50" s="264" t="s">
        <v>296</v>
      </c>
      <c r="J50" s="262">
        <f>IF(VLOOKUP(A50,Startlist!B:C,2,FALSE)=H50,"","ERINEV")</f>
      </c>
    </row>
    <row r="51" spans="1:10" ht="15">
      <c r="A51" s="263">
        <v>54</v>
      </c>
      <c r="B51" s="261" t="s">
        <v>558</v>
      </c>
      <c r="C51" s="261" t="s">
        <v>563</v>
      </c>
      <c r="D51" s="261"/>
      <c r="E51" s="261"/>
      <c r="F51" s="261"/>
      <c r="G51" s="261"/>
      <c r="H51" s="263" t="s">
        <v>333</v>
      </c>
      <c r="I51" s="264" t="s">
        <v>297</v>
      </c>
      <c r="J51" s="262">
        <f>IF(VLOOKUP(A51,Startlist!B:C,2,FALSE)=H51,"","ERINEV")</f>
      </c>
    </row>
    <row r="52" spans="1:10" ht="15">
      <c r="A52" s="263">
        <v>55</v>
      </c>
      <c r="B52" s="261" t="s">
        <v>558</v>
      </c>
      <c r="C52" s="261" t="s">
        <v>563</v>
      </c>
      <c r="D52" s="261"/>
      <c r="E52" s="261"/>
      <c r="F52" s="261"/>
      <c r="G52" s="261"/>
      <c r="H52" s="263" t="s">
        <v>333</v>
      </c>
      <c r="I52" s="264" t="s">
        <v>298</v>
      </c>
      <c r="J52" s="262">
        <f>IF(VLOOKUP(A52,Startlist!B:C,2,FALSE)=H52,"","ERINEV")</f>
      </c>
    </row>
    <row r="53" spans="1:10" ht="15">
      <c r="A53" s="263">
        <v>56</v>
      </c>
      <c r="B53" s="261" t="s">
        <v>558</v>
      </c>
      <c r="C53" s="261" t="s">
        <v>562</v>
      </c>
      <c r="D53" s="261"/>
      <c r="E53" s="261"/>
      <c r="F53" s="261"/>
      <c r="G53" s="261"/>
      <c r="H53" s="263" t="s">
        <v>393</v>
      </c>
      <c r="I53" s="264" t="s">
        <v>299</v>
      </c>
      <c r="J53" s="262">
        <f>IF(VLOOKUP(A53,Startlist!B:C,2,FALSE)=H53,"","ERINEV")</f>
      </c>
    </row>
    <row r="54" spans="1:10" ht="15">
      <c r="A54" s="263">
        <v>57</v>
      </c>
      <c r="B54" s="261" t="s">
        <v>558</v>
      </c>
      <c r="C54" s="261" t="s">
        <v>560</v>
      </c>
      <c r="D54" s="261"/>
      <c r="E54" s="261"/>
      <c r="F54" s="261"/>
      <c r="G54" s="261"/>
      <c r="H54" s="263" t="s">
        <v>385</v>
      </c>
      <c r="I54" s="264" t="s">
        <v>300</v>
      </c>
      <c r="J54" s="262">
        <f>IF(VLOOKUP(A54,Startlist!B:C,2,FALSE)=H54,"","ERINEV")</f>
      </c>
    </row>
    <row r="55" spans="1:10" ht="15">
      <c r="A55" s="263">
        <v>58</v>
      </c>
      <c r="B55" s="261" t="s">
        <v>558</v>
      </c>
      <c r="C55" s="261" t="s">
        <v>562</v>
      </c>
      <c r="D55" s="261"/>
      <c r="E55" s="261"/>
      <c r="F55" s="261"/>
      <c r="G55" s="261"/>
      <c r="H55" s="263" t="s">
        <v>393</v>
      </c>
      <c r="I55" s="264" t="s">
        <v>301</v>
      </c>
      <c r="J55" s="262">
        <f>IF(VLOOKUP(A55,Startlist!B:C,2,FALSE)=H55,"","ERINEV")</f>
      </c>
    </row>
    <row r="56" spans="1:10" ht="15">
      <c r="A56" s="263">
        <v>59</v>
      </c>
      <c r="B56" s="261" t="s">
        <v>558</v>
      </c>
      <c r="C56" s="261" t="s">
        <v>563</v>
      </c>
      <c r="D56" s="261"/>
      <c r="E56" s="261"/>
      <c r="F56" s="261"/>
      <c r="G56" s="261"/>
      <c r="H56" s="263" t="s">
        <v>333</v>
      </c>
      <c r="I56" s="264" t="s">
        <v>302</v>
      </c>
      <c r="J56" s="262">
        <f>IF(VLOOKUP(A56,Startlist!B:C,2,FALSE)=H56,"","ERINEV")</f>
      </c>
    </row>
    <row r="57" spans="1:10" ht="15">
      <c r="A57" s="263">
        <v>60</v>
      </c>
      <c r="B57" s="261" t="s">
        <v>558</v>
      </c>
      <c r="C57" s="261"/>
      <c r="D57" s="261"/>
      <c r="E57" s="261"/>
      <c r="F57" s="261"/>
      <c r="G57" s="261"/>
      <c r="H57" s="263" t="s">
        <v>462</v>
      </c>
      <c r="I57" s="264" t="s">
        <v>303</v>
      </c>
      <c r="J57" s="262">
        <f>IF(VLOOKUP(A57,Startlist!B:C,2,FALSE)=H57,"","ERINEV")</f>
      </c>
    </row>
    <row r="58" spans="1:10" ht="15">
      <c r="A58" s="263">
        <v>61</v>
      </c>
      <c r="B58" s="261" t="s">
        <v>558</v>
      </c>
      <c r="C58" s="261" t="s">
        <v>563</v>
      </c>
      <c r="D58" s="261"/>
      <c r="E58" s="261"/>
      <c r="F58" s="261"/>
      <c r="G58" s="261"/>
      <c r="H58" s="263" t="s">
        <v>333</v>
      </c>
      <c r="I58" s="264" t="s">
        <v>304</v>
      </c>
      <c r="J58" s="262">
        <f>IF(VLOOKUP(A58,Startlist!B:C,2,FALSE)=H58,"","ERINEV")</f>
      </c>
    </row>
    <row r="59" spans="1:10" ht="15">
      <c r="A59" s="263">
        <v>62</v>
      </c>
      <c r="B59" s="261" t="s">
        <v>558</v>
      </c>
      <c r="C59" s="261" t="s">
        <v>562</v>
      </c>
      <c r="D59" s="261"/>
      <c r="E59" s="261"/>
      <c r="F59" s="261"/>
      <c r="G59" s="261"/>
      <c r="H59" s="263" t="s">
        <v>393</v>
      </c>
      <c r="I59" s="264" t="s">
        <v>305</v>
      </c>
      <c r="J59" s="262">
        <f>IF(VLOOKUP(A59,Startlist!B:C,2,FALSE)=H59,"","ERINEV")</f>
      </c>
    </row>
    <row r="60" spans="1:10" ht="15">
      <c r="A60" s="263">
        <v>63</v>
      </c>
      <c r="B60" s="261" t="s">
        <v>558</v>
      </c>
      <c r="C60" s="261" t="s">
        <v>562</v>
      </c>
      <c r="D60" s="261"/>
      <c r="E60" s="261"/>
      <c r="F60" s="261"/>
      <c r="G60" s="261"/>
      <c r="H60" s="263" t="s">
        <v>393</v>
      </c>
      <c r="I60" s="264" t="s">
        <v>306</v>
      </c>
      <c r="J60" s="262">
        <f>IF(VLOOKUP(A60,Startlist!B:C,2,FALSE)=H60,"","ERINEV")</f>
      </c>
    </row>
    <row r="61" spans="1:10" ht="15">
      <c r="A61" s="263">
        <v>64</v>
      </c>
      <c r="B61" s="261" t="s">
        <v>558</v>
      </c>
      <c r="C61" s="261" t="s">
        <v>563</v>
      </c>
      <c r="D61" s="261"/>
      <c r="E61" s="261"/>
      <c r="F61" s="261"/>
      <c r="G61" s="261"/>
      <c r="H61" s="263" t="s">
        <v>333</v>
      </c>
      <c r="I61" s="264" t="s">
        <v>307</v>
      </c>
      <c r="J61" s="262">
        <f>IF(VLOOKUP(A61,Startlist!B:C,2,FALSE)=H61,"","ERINEV")</f>
      </c>
    </row>
    <row r="62" spans="1:10" ht="15">
      <c r="A62" s="263">
        <v>65</v>
      </c>
      <c r="B62" s="261" t="s">
        <v>558</v>
      </c>
      <c r="C62" s="261" t="s">
        <v>562</v>
      </c>
      <c r="D62" s="261"/>
      <c r="E62" s="261"/>
      <c r="F62" s="261"/>
      <c r="G62" s="261"/>
      <c r="H62" s="263" t="s">
        <v>393</v>
      </c>
      <c r="I62" s="264" t="s">
        <v>308</v>
      </c>
      <c r="J62" s="262">
        <f>IF(VLOOKUP(A62,Startlist!B:C,2,FALSE)=H62,"","ERINEV")</f>
      </c>
    </row>
    <row r="63" spans="1:10" ht="15">
      <c r="A63" s="263">
        <v>66</v>
      </c>
      <c r="B63" s="261" t="s">
        <v>558</v>
      </c>
      <c r="C63" s="261" t="s">
        <v>562</v>
      </c>
      <c r="D63" s="261"/>
      <c r="E63" s="261"/>
      <c r="F63" s="261"/>
      <c r="G63" s="261"/>
      <c r="H63" s="263" t="s">
        <v>393</v>
      </c>
      <c r="I63" s="264" t="s">
        <v>309</v>
      </c>
      <c r="J63" s="262">
        <f>IF(VLOOKUP(A63,Startlist!B:C,2,FALSE)=H63,"","ERINEV")</f>
      </c>
    </row>
    <row r="64" spans="1:10" ht="15">
      <c r="A64" s="263">
        <v>67</v>
      </c>
      <c r="B64" s="261" t="s">
        <v>558</v>
      </c>
      <c r="C64" s="261" t="s">
        <v>563</v>
      </c>
      <c r="D64" s="261"/>
      <c r="E64" s="261"/>
      <c r="F64" s="261"/>
      <c r="G64" s="261"/>
      <c r="H64" s="263" t="s">
        <v>333</v>
      </c>
      <c r="I64" s="264" t="s">
        <v>310</v>
      </c>
      <c r="J64" s="262">
        <f>IF(VLOOKUP(A64,Startlist!B:C,2,FALSE)=H64,"","ERINEV")</f>
      </c>
    </row>
    <row r="65" spans="1:10" ht="15">
      <c r="A65" s="263">
        <v>68</v>
      </c>
      <c r="B65" s="261" t="s">
        <v>558</v>
      </c>
      <c r="C65" s="261" t="s">
        <v>560</v>
      </c>
      <c r="D65" s="261"/>
      <c r="E65" s="261"/>
      <c r="F65" s="261"/>
      <c r="G65" s="261"/>
      <c r="H65" s="263" t="s">
        <v>385</v>
      </c>
      <c r="I65" s="264" t="s">
        <v>311</v>
      </c>
      <c r="J65" s="262">
        <f>IF(VLOOKUP(A65,Startlist!B:C,2,FALSE)=H65,"","ERINEV")</f>
      </c>
    </row>
    <row r="66" spans="1:10" ht="15">
      <c r="A66" s="263">
        <v>69</v>
      </c>
      <c r="B66" s="261" t="s">
        <v>558</v>
      </c>
      <c r="C66" s="261" t="s">
        <v>563</v>
      </c>
      <c r="D66" s="261"/>
      <c r="E66" s="261"/>
      <c r="F66" s="261"/>
      <c r="G66" s="261"/>
      <c r="H66" s="263" t="s">
        <v>333</v>
      </c>
      <c r="I66" s="264" t="s">
        <v>312</v>
      </c>
      <c r="J66" s="262">
        <f>IF(VLOOKUP(A66,Startlist!B:C,2,FALSE)=H66,"","ERINEV")</f>
      </c>
    </row>
    <row r="67" spans="1:10" ht="15">
      <c r="A67" s="263">
        <v>70</v>
      </c>
      <c r="B67" s="261" t="s">
        <v>558</v>
      </c>
      <c r="C67" s="261" t="s">
        <v>561</v>
      </c>
      <c r="D67" s="261" t="s">
        <v>564</v>
      </c>
      <c r="E67" s="261" t="s">
        <v>571</v>
      </c>
      <c r="F67" s="261"/>
      <c r="G67" s="261"/>
      <c r="H67" s="263" t="s">
        <v>386</v>
      </c>
      <c r="I67" s="264" t="s">
        <v>313</v>
      </c>
      <c r="J67" s="262">
        <f>IF(VLOOKUP(A67,Startlist!B:C,2,FALSE)=H67,"","ERINEV")</f>
      </c>
    </row>
    <row r="68" spans="1:10" ht="15">
      <c r="A68" s="263">
        <v>71</v>
      </c>
      <c r="B68" s="261" t="s">
        <v>558</v>
      </c>
      <c r="C68" s="261" t="s">
        <v>562</v>
      </c>
      <c r="D68" s="261"/>
      <c r="E68" s="261"/>
      <c r="F68" s="261"/>
      <c r="G68" s="261"/>
      <c r="H68" s="263" t="s">
        <v>393</v>
      </c>
      <c r="I68" s="264" t="s">
        <v>314</v>
      </c>
      <c r="J68" s="262">
        <f>IF(VLOOKUP(A68,Startlist!B:C,2,FALSE)=H68,"","ERINEV")</f>
      </c>
    </row>
    <row r="69" spans="1:10" ht="15">
      <c r="A69" s="263">
        <v>72</v>
      </c>
      <c r="B69" s="261" t="s">
        <v>558</v>
      </c>
      <c r="C69" s="261" t="s">
        <v>572</v>
      </c>
      <c r="D69" s="261"/>
      <c r="E69" s="261"/>
      <c r="F69" s="261"/>
      <c r="G69" s="261"/>
      <c r="H69" s="263" t="s">
        <v>339</v>
      </c>
      <c r="I69" s="264" t="s">
        <v>315</v>
      </c>
      <c r="J69" s="262">
        <f>IF(VLOOKUP(A69,Startlist!B:C,2,FALSE)=H69,"","ERINEV")</f>
      </c>
    </row>
    <row r="70" spans="1:10" ht="15">
      <c r="A70" s="263">
        <v>73</v>
      </c>
      <c r="B70" s="261" t="s">
        <v>558</v>
      </c>
      <c r="C70" s="261" t="s">
        <v>572</v>
      </c>
      <c r="D70" s="261"/>
      <c r="E70" s="261"/>
      <c r="F70" s="261"/>
      <c r="G70" s="261"/>
      <c r="H70" s="263" t="s">
        <v>339</v>
      </c>
      <c r="I70" s="264" t="s">
        <v>316</v>
      </c>
      <c r="J70" s="262">
        <f>IF(VLOOKUP(A70,Startlist!B:C,2,FALSE)=H70,"","ERINEV")</f>
      </c>
    </row>
    <row r="71" spans="1:10" ht="15">
      <c r="A71" s="263">
        <v>74</v>
      </c>
      <c r="B71" s="261" t="s">
        <v>558</v>
      </c>
      <c r="C71" s="261" t="s">
        <v>572</v>
      </c>
      <c r="D71" s="261"/>
      <c r="E71" s="261"/>
      <c r="F71" s="261"/>
      <c r="G71" s="261"/>
      <c r="H71" s="263" t="s">
        <v>339</v>
      </c>
      <c r="I71" s="264" t="s">
        <v>317</v>
      </c>
      <c r="J71" s="262">
        <f>IF(VLOOKUP(A71,Startlist!B:C,2,FALSE)=H71,"","ERINEV")</f>
      </c>
    </row>
    <row r="72" spans="1:10" ht="15">
      <c r="A72" s="263">
        <v>75</v>
      </c>
      <c r="B72" s="261" t="s">
        <v>558</v>
      </c>
      <c r="C72" s="261" t="s">
        <v>572</v>
      </c>
      <c r="D72" s="261"/>
      <c r="E72" s="261"/>
      <c r="F72" s="261"/>
      <c r="G72" s="261"/>
      <c r="H72" s="263" t="s">
        <v>339</v>
      </c>
      <c r="I72" s="264" t="s">
        <v>318</v>
      </c>
      <c r="J72" s="262">
        <f>IF(VLOOKUP(A72,Startlist!B:C,2,FALSE)=H72,"","ERINEV")</f>
      </c>
    </row>
    <row r="73" spans="1:10" ht="15">
      <c r="A73" s="263">
        <v>76</v>
      </c>
      <c r="B73" s="261" t="s">
        <v>558</v>
      </c>
      <c r="C73" s="261" t="s">
        <v>572</v>
      </c>
      <c r="D73" s="261"/>
      <c r="E73" s="261"/>
      <c r="F73" s="261"/>
      <c r="G73" s="261"/>
      <c r="H73" s="263" t="s">
        <v>339</v>
      </c>
      <c r="I73" s="264" t="s">
        <v>319</v>
      </c>
      <c r="J73" s="262">
        <f>IF(VLOOKUP(A73,Startlist!B:C,2,FALSE)=H73,"","ERINEV")</f>
      </c>
    </row>
    <row r="74" spans="1:10" ht="15">
      <c r="A74" s="263">
        <v>77</v>
      </c>
      <c r="B74" s="261" t="s">
        <v>558</v>
      </c>
      <c r="C74" s="261" t="s">
        <v>572</v>
      </c>
      <c r="D74" s="261"/>
      <c r="E74" s="261"/>
      <c r="F74" s="261"/>
      <c r="G74" s="261"/>
      <c r="H74" s="263" t="s">
        <v>339</v>
      </c>
      <c r="I74" s="264" t="s">
        <v>320</v>
      </c>
      <c r="J74" s="262">
        <f>IF(VLOOKUP(A74,Startlist!B:C,2,FALSE)=H74,"","ERINEV")</f>
      </c>
    </row>
    <row r="75" spans="1:10" ht="15">
      <c r="A75" s="263">
        <v>78</v>
      </c>
      <c r="B75" s="261" t="s">
        <v>558</v>
      </c>
      <c r="C75" s="261" t="s">
        <v>572</v>
      </c>
      <c r="D75" s="261"/>
      <c r="E75" s="261"/>
      <c r="F75" s="261"/>
      <c r="G75" s="261"/>
      <c r="H75" s="263" t="s">
        <v>339</v>
      </c>
      <c r="I75" s="264" t="s">
        <v>321</v>
      </c>
      <c r="J75" s="262">
        <f>IF(VLOOKUP(A75,Startlist!B:C,2,FALSE)=H75,"","ERINEV")</f>
      </c>
    </row>
    <row r="76" spans="1:10" ht="15">
      <c r="A76" s="263">
        <v>79</v>
      </c>
      <c r="B76" s="261" t="s">
        <v>558</v>
      </c>
      <c r="C76" s="261" t="s">
        <v>572</v>
      </c>
      <c r="D76" s="261"/>
      <c r="E76" s="261"/>
      <c r="F76" s="261"/>
      <c r="G76" s="261"/>
      <c r="H76" s="263" t="s">
        <v>339</v>
      </c>
      <c r="I76" s="264" t="s">
        <v>322</v>
      </c>
      <c r="J76" s="262">
        <f>IF(VLOOKUP(A76,Startlist!B:C,2,FALSE)=H76,"","ERINEV")</f>
      </c>
    </row>
    <row r="77" spans="1:10" ht="15">
      <c r="A77" s="263">
        <v>80</v>
      </c>
      <c r="B77" s="261" t="s">
        <v>558</v>
      </c>
      <c r="C77" s="261" t="s">
        <v>572</v>
      </c>
      <c r="D77" s="261"/>
      <c r="E77" s="261"/>
      <c r="F77" s="261"/>
      <c r="G77" s="261"/>
      <c r="H77" s="263" t="s">
        <v>339</v>
      </c>
      <c r="I77" s="264" t="s">
        <v>323</v>
      </c>
      <c r="J77" s="262">
        <f>IF(VLOOKUP(A77,Startlist!B:C,2,FALSE)=H77,"","ERINEV")</f>
      </c>
    </row>
  </sheetData>
  <sheetProtection/>
  <autoFilter ref="A1:I77"/>
  <printOptions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2">
      <pane ySplit="8" topLeftCell="A76" activePane="bottomLeft" state="frozen"/>
      <selection pane="topLeft" activeCell="A2" sqref="A2"/>
      <selection pane="bottomLeft" activeCell="B72" sqref="B72"/>
    </sheetView>
  </sheetViews>
  <sheetFormatPr defaultColWidth="9.140625" defaultRowHeight="12.75"/>
  <cols>
    <col min="1" max="1" width="5.28125" style="81" customWidth="1"/>
    <col min="2" max="2" width="6.00390625" style="88" customWidth="1"/>
    <col min="3" max="3" width="9.140625" style="89" customWidth="1"/>
    <col min="4" max="4" width="23.00390625" style="76" customWidth="1"/>
    <col min="5" max="5" width="21.421875" style="76" customWidth="1"/>
    <col min="6" max="6" width="11.8515625" style="76" customWidth="1"/>
    <col min="7" max="7" width="29.00390625" style="76" customWidth="1"/>
    <col min="8" max="8" width="24.421875" style="76" customWidth="1"/>
    <col min="9" max="16384" width="9.140625" style="76" customWidth="1"/>
  </cols>
  <sheetData>
    <row r="1" spans="1:9" ht="15" hidden="1">
      <c r="A1" s="71"/>
      <c r="B1" s="72"/>
      <c r="C1" s="73"/>
      <c r="D1" s="74"/>
      <c r="E1" s="74"/>
      <c r="F1" s="75" t="s">
        <v>381</v>
      </c>
      <c r="G1" s="74"/>
      <c r="H1" s="74"/>
      <c r="I1" s="74"/>
    </row>
    <row r="2" spans="1:9" ht="6.75" customHeight="1">
      <c r="A2" s="71"/>
      <c r="B2" s="72"/>
      <c r="C2" s="73"/>
      <c r="D2" s="74"/>
      <c r="E2" s="74"/>
      <c r="F2" s="75"/>
      <c r="G2" s="74"/>
      <c r="H2" s="74"/>
      <c r="I2" s="74"/>
    </row>
    <row r="3" spans="1:7" ht="15">
      <c r="A3" s="71"/>
      <c r="B3" s="72"/>
      <c r="C3" s="73"/>
      <c r="D3" s="74"/>
      <c r="E3" s="74"/>
      <c r="F3" s="75"/>
      <c r="G3" s="74"/>
    </row>
    <row r="4" spans="1:7" ht="15.75">
      <c r="A4" s="77"/>
      <c r="B4" s="78"/>
      <c r="C4" s="73"/>
      <c r="D4" s="74"/>
      <c r="E4" s="95"/>
      <c r="F4" s="94" t="str">
        <f>Startlist!$A4</f>
        <v>16th South Estonian Rally</v>
      </c>
      <c r="G4" s="95"/>
    </row>
    <row r="5" spans="1:9" ht="15.75">
      <c r="A5" s="79"/>
      <c r="B5" s="78"/>
      <c r="C5" s="73"/>
      <c r="D5" s="74"/>
      <c r="E5" s="95"/>
      <c r="F5" s="94" t="str">
        <f>Startlist!$F5</f>
        <v>August 24-25, 2018</v>
      </c>
      <c r="G5" s="95"/>
      <c r="H5" s="181" t="s">
        <v>134</v>
      </c>
      <c r="I5" s="87" t="s">
        <v>672</v>
      </c>
    </row>
    <row r="6" spans="1:9" ht="15.75">
      <c r="A6" s="80"/>
      <c r="B6" s="78"/>
      <c r="C6" s="73"/>
      <c r="D6" s="74"/>
      <c r="E6" s="95"/>
      <c r="F6" s="94" t="str">
        <f>Startlist!$F6</f>
        <v>Võrumaa</v>
      </c>
      <c r="G6" s="95"/>
      <c r="H6" s="90" t="s">
        <v>467</v>
      </c>
      <c r="I6" s="87" t="s">
        <v>670</v>
      </c>
    </row>
    <row r="7" spans="1:9" ht="15" customHeight="1">
      <c r="A7" s="80"/>
      <c r="B7" s="72"/>
      <c r="C7" s="73"/>
      <c r="D7" s="74"/>
      <c r="E7" s="74"/>
      <c r="F7" s="74"/>
      <c r="G7" s="74"/>
      <c r="H7" s="90" t="s">
        <v>459</v>
      </c>
      <c r="I7" s="87" t="s">
        <v>132</v>
      </c>
    </row>
    <row r="8" spans="1:9" ht="15.75" customHeight="1">
      <c r="A8" s="80"/>
      <c r="B8" s="91" t="s">
        <v>478</v>
      </c>
      <c r="C8" s="92"/>
      <c r="D8" s="93"/>
      <c r="E8" s="279"/>
      <c r="F8" s="74"/>
      <c r="G8" s="74"/>
      <c r="H8" s="90" t="s">
        <v>460</v>
      </c>
      <c r="I8" s="87" t="s">
        <v>671</v>
      </c>
    </row>
    <row r="9" spans="2:9" ht="12.75">
      <c r="B9" s="82" t="s">
        <v>347</v>
      </c>
      <c r="C9" s="83" t="s">
        <v>348</v>
      </c>
      <c r="D9" s="84" t="s">
        <v>349</v>
      </c>
      <c r="E9" s="85" t="s">
        <v>350</v>
      </c>
      <c r="F9" s="83" t="s">
        <v>351</v>
      </c>
      <c r="G9" s="84" t="s">
        <v>352</v>
      </c>
      <c r="H9" s="84" t="s">
        <v>353</v>
      </c>
      <c r="I9" s="86" t="s">
        <v>354</v>
      </c>
    </row>
    <row r="10" spans="1:9" ht="15" customHeight="1">
      <c r="A10" s="102" t="s">
        <v>579</v>
      </c>
      <c r="B10" s="103">
        <v>27</v>
      </c>
      <c r="C10" s="104" t="s">
        <v>385</v>
      </c>
      <c r="D10" s="105" t="s">
        <v>411</v>
      </c>
      <c r="E10" s="105" t="s">
        <v>412</v>
      </c>
      <c r="F10" s="104" t="s">
        <v>395</v>
      </c>
      <c r="G10" s="105" t="s">
        <v>409</v>
      </c>
      <c r="H10" s="105" t="s">
        <v>410</v>
      </c>
      <c r="I10" s="106" t="s">
        <v>1526</v>
      </c>
    </row>
    <row r="11" spans="1:9" ht="15" customHeight="1">
      <c r="A11" s="102" t="s">
        <v>580</v>
      </c>
      <c r="B11" s="103">
        <v>29</v>
      </c>
      <c r="C11" s="104" t="s">
        <v>385</v>
      </c>
      <c r="D11" s="105" t="s">
        <v>471</v>
      </c>
      <c r="E11" s="105" t="s">
        <v>472</v>
      </c>
      <c r="F11" s="104" t="s">
        <v>437</v>
      </c>
      <c r="G11" s="105" t="s">
        <v>473</v>
      </c>
      <c r="H11" s="105" t="s">
        <v>410</v>
      </c>
      <c r="I11" s="106" t="s">
        <v>1527</v>
      </c>
    </row>
    <row r="12" spans="1:9" ht="15" customHeight="1">
      <c r="A12" s="102" t="s">
        <v>581</v>
      </c>
      <c r="B12" s="103">
        <v>8</v>
      </c>
      <c r="C12" s="104" t="s">
        <v>387</v>
      </c>
      <c r="D12" s="105" t="s">
        <v>140</v>
      </c>
      <c r="E12" s="105" t="s">
        <v>141</v>
      </c>
      <c r="F12" s="104" t="s">
        <v>430</v>
      </c>
      <c r="G12" s="105" t="s">
        <v>142</v>
      </c>
      <c r="H12" s="105" t="s">
        <v>476</v>
      </c>
      <c r="I12" s="106" t="s">
        <v>1528</v>
      </c>
    </row>
    <row r="13" spans="1:9" ht="15" customHeight="1">
      <c r="A13" s="102" t="s">
        <v>582</v>
      </c>
      <c r="B13" s="103">
        <v>11</v>
      </c>
      <c r="C13" s="104" t="s">
        <v>387</v>
      </c>
      <c r="D13" s="105" t="s">
        <v>144</v>
      </c>
      <c r="E13" s="105" t="s">
        <v>145</v>
      </c>
      <c r="F13" s="104" t="s">
        <v>395</v>
      </c>
      <c r="G13" s="105" t="s">
        <v>398</v>
      </c>
      <c r="H13" s="105" t="s">
        <v>404</v>
      </c>
      <c r="I13" s="106" t="s">
        <v>1529</v>
      </c>
    </row>
    <row r="14" spans="1:9" ht="15" customHeight="1">
      <c r="A14" s="102" t="s">
        <v>583</v>
      </c>
      <c r="B14" s="103">
        <v>12</v>
      </c>
      <c r="C14" s="104" t="s">
        <v>384</v>
      </c>
      <c r="D14" s="105" t="s">
        <v>146</v>
      </c>
      <c r="E14" s="105" t="s">
        <v>147</v>
      </c>
      <c r="F14" s="104" t="s">
        <v>437</v>
      </c>
      <c r="G14" s="105" t="s">
        <v>109</v>
      </c>
      <c r="H14" s="105" t="s">
        <v>397</v>
      </c>
      <c r="I14" s="106" t="s">
        <v>1530</v>
      </c>
    </row>
    <row r="15" spans="1:9" ht="15" customHeight="1">
      <c r="A15" s="102" t="s">
        <v>584</v>
      </c>
      <c r="B15" s="103">
        <v>7</v>
      </c>
      <c r="C15" s="104" t="s">
        <v>387</v>
      </c>
      <c r="D15" s="105" t="s">
        <v>328</v>
      </c>
      <c r="E15" s="105" t="s">
        <v>329</v>
      </c>
      <c r="F15" s="104" t="s">
        <v>330</v>
      </c>
      <c r="G15" s="105" t="s">
        <v>138</v>
      </c>
      <c r="H15" s="105" t="s">
        <v>397</v>
      </c>
      <c r="I15" s="106" t="s">
        <v>1531</v>
      </c>
    </row>
    <row r="16" spans="1:9" ht="15" customHeight="1">
      <c r="A16" s="102" t="s">
        <v>585</v>
      </c>
      <c r="B16" s="103">
        <v>6</v>
      </c>
      <c r="C16" s="104" t="s">
        <v>387</v>
      </c>
      <c r="D16" s="105" t="s">
        <v>474</v>
      </c>
      <c r="E16" s="105" t="s">
        <v>475</v>
      </c>
      <c r="F16" s="104" t="s">
        <v>437</v>
      </c>
      <c r="G16" s="105" t="s">
        <v>139</v>
      </c>
      <c r="H16" s="105" t="s">
        <v>332</v>
      </c>
      <c r="I16" s="106" t="s">
        <v>1532</v>
      </c>
    </row>
    <row r="17" spans="1:9" ht="15" customHeight="1">
      <c r="A17" s="102" t="s">
        <v>586</v>
      </c>
      <c r="B17" s="103">
        <v>4</v>
      </c>
      <c r="C17" s="104" t="s">
        <v>384</v>
      </c>
      <c r="D17" s="105" t="s">
        <v>399</v>
      </c>
      <c r="E17" s="105" t="s">
        <v>400</v>
      </c>
      <c r="F17" s="104" t="s">
        <v>395</v>
      </c>
      <c r="G17" s="105" t="s">
        <v>138</v>
      </c>
      <c r="H17" s="105" t="s">
        <v>402</v>
      </c>
      <c r="I17" s="106" t="s">
        <v>1533</v>
      </c>
    </row>
    <row r="18" spans="1:9" ht="15" customHeight="1">
      <c r="A18" s="102" t="s">
        <v>587</v>
      </c>
      <c r="B18" s="103">
        <v>10</v>
      </c>
      <c r="C18" s="104" t="s">
        <v>390</v>
      </c>
      <c r="D18" s="105" t="s">
        <v>465</v>
      </c>
      <c r="E18" s="105" t="s">
        <v>143</v>
      </c>
      <c r="F18" s="104" t="s">
        <v>395</v>
      </c>
      <c r="G18" s="105" t="s">
        <v>396</v>
      </c>
      <c r="H18" s="105" t="s">
        <v>332</v>
      </c>
      <c r="I18" s="106" t="s">
        <v>1534</v>
      </c>
    </row>
    <row r="19" spans="1:9" ht="15" customHeight="1">
      <c r="A19" s="102" t="s">
        <v>588</v>
      </c>
      <c r="B19" s="103">
        <v>3</v>
      </c>
      <c r="C19" s="104" t="s">
        <v>390</v>
      </c>
      <c r="D19" s="105" t="s">
        <v>136</v>
      </c>
      <c r="E19" s="105" t="s">
        <v>137</v>
      </c>
      <c r="F19" s="104" t="s">
        <v>395</v>
      </c>
      <c r="G19" s="105" t="s">
        <v>403</v>
      </c>
      <c r="H19" s="105" t="s">
        <v>332</v>
      </c>
      <c r="I19" s="106" t="s">
        <v>1535</v>
      </c>
    </row>
    <row r="20" spans="1:9" ht="15" customHeight="1">
      <c r="A20" s="102" t="s">
        <v>589</v>
      </c>
      <c r="B20" s="103">
        <v>2</v>
      </c>
      <c r="C20" s="104" t="s">
        <v>390</v>
      </c>
      <c r="D20" s="105" t="s">
        <v>470</v>
      </c>
      <c r="E20" s="105" t="s">
        <v>466</v>
      </c>
      <c r="F20" s="104" t="s">
        <v>395</v>
      </c>
      <c r="G20" s="105" t="s">
        <v>396</v>
      </c>
      <c r="H20" s="105" t="s">
        <v>332</v>
      </c>
      <c r="I20" s="106" t="s">
        <v>1536</v>
      </c>
    </row>
    <row r="21" spans="1:9" ht="15" customHeight="1">
      <c r="A21" s="102" t="s">
        <v>591</v>
      </c>
      <c r="B21" s="103">
        <v>34</v>
      </c>
      <c r="C21" s="104" t="s">
        <v>384</v>
      </c>
      <c r="D21" s="105" t="s">
        <v>135</v>
      </c>
      <c r="E21" s="105" t="s">
        <v>108</v>
      </c>
      <c r="F21" s="104" t="s">
        <v>437</v>
      </c>
      <c r="G21" s="105" t="s">
        <v>109</v>
      </c>
      <c r="H21" s="105" t="s">
        <v>397</v>
      </c>
      <c r="I21" s="106" t="s">
        <v>1537</v>
      </c>
    </row>
    <row r="22" spans="1:9" ht="15" customHeight="1">
      <c r="A22" s="102" t="s">
        <v>592</v>
      </c>
      <c r="B22" s="103">
        <v>39</v>
      </c>
      <c r="C22" s="104" t="s">
        <v>385</v>
      </c>
      <c r="D22" s="105" t="s">
        <v>171</v>
      </c>
      <c r="E22" s="105" t="s">
        <v>130</v>
      </c>
      <c r="F22" s="104" t="s">
        <v>395</v>
      </c>
      <c r="G22" s="105" t="s">
        <v>413</v>
      </c>
      <c r="H22" s="105" t="s">
        <v>410</v>
      </c>
      <c r="I22" s="106" t="s">
        <v>1538</v>
      </c>
    </row>
    <row r="23" spans="1:9" ht="15" customHeight="1">
      <c r="A23" s="102" t="s">
        <v>593</v>
      </c>
      <c r="B23" s="103">
        <v>28</v>
      </c>
      <c r="C23" s="104" t="s">
        <v>385</v>
      </c>
      <c r="D23" s="105" t="s">
        <v>408</v>
      </c>
      <c r="E23" s="105" t="s">
        <v>122</v>
      </c>
      <c r="F23" s="104" t="s">
        <v>395</v>
      </c>
      <c r="G23" s="105" t="s">
        <v>409</v>
      </c>
      <c r="H23" s="105" t="s">
        <v>410</v>
      </c>
      <c r="I23" s="106" t="s">
        <v>1539</v>
      </c>
    </row>
    <row r="24" spans="1:9" ht="15" customHeight="1">
      <c r="A24" s="102" t="s">
        <v>594</v>
      </c>
      <c r="B24" s="103">
        <v>31</v>
      </c>
      <c r="C24" s="104" t="s">
        <v>387</v>
      </c>
      <c r="D24" s="105" t="s">
        <v>477</v>
      </c>
      <c r="E24" s="105" t="s">
        <v>450</v>
      </c>
      <c r="F24" s="104" t="s">
        <v>451</v>
      </c>
      <c r="G24" s="105" t="s">
        <v>162</v>
      </c>
      <c r="H24" s="105" t="s">
        <v>404</v>
      </c>
      <c r="I24" s="106" t="s">
        <v>1540</v>
      </c>
    </row>
    <row r="25" spans="1:9" ht="15" customHeight="1">
      <c r="A25" s="102" t="s">
        <v>595</v>
      </c>
      <c r="B25" s="103">
        <v>36</v>
      </c>
      <c r="C25" s="104" t="s">
        <v>390</v>
      </c>
      <c r="D25" s="105" t="s">
        <v>164</v>
      </c>
      <c r="E25" s="105" t="s">
        <v>165</v>
      </c>
      <c r="F25" s="104" t="s">
        <v>395</v>
      </c>
      <c r="G25" s="105" t="s">
        <v>403</v>
      </c>
      <c r="H25" s="105" t="s">
        <v>166</v>
      </c>
      <c r="I25" s="106" t="s">
        <v>1541</v>
      </c>
    </row>
    <row r="26" spans="1:9" ht="15" customHeight="1">
      <c r="A26" s="102" t="s">
        <v>596</v>
      </c>
      <c r="B26" s="103">
        <v>23</v>
      </c>
      <c r="C26" s="104" t="s">
        <v>383</v>
      </c>
      <c r="D26" s="105" t="s">
        <v>1165</v>
      </c>
      <c r="E26" s="105" t="s">
        <v>1166</v>
      </c>
      <c r="F26" s="104" t="s">
        <v>157</v>
      </c>
      <c r="G26" s="105" t="s">
        <v>158</v>
      </c>
      <c r="H26" s="105" t="s">
        <v>445</v>
      </c>
      <c r="I26" s="106" t="s">
        <v>1542</v>
      </c>
    </row>
    <row r="27" spans="1:9" ht="15" customHeight="1">
      <c r="A27" s="102" t="s">
        <v>597</v>
      </c>
      <c r="B27" s="103">
        <v>15</v>
      </c>
      <c r="C27" s="104" t="s">
        <v>383</v>
      </c>
      <c r="D27" s="105" t="s">
        <v>148</v>
      </c>
      <c r="E27" s="105" t="s">
        <v>449</v>
      </c>
      <c r="F27" s="104" t="s">
        <v>395</v>
      </c>
      <c r="G27" s="105" t="s">
        <v>149</v>
      </c>
      <c r="H27" s="105" t="s">
        <v>332</v>
      </c>
      <c r="I27" s="106" t="s">
        <v>1543</v>
      </c>
    </row>
    <row r="28" spans="1:9" ht="15" customHeight="1">
      <c r="A28" s="102" t="s">
        <v>598</v>
      </c>
      <c r="B28" s="103">
        <v>19</v>
      </c>
      <c r="C28" s="104" t="s">
        <v>383</v>
      </c>
      <c r="D28" s="105" t="s">
        <v>446</v>
      </c>
      <c r="E28" s="105" t="s">
        <v>447</v>
      </c>
      <c r="F28" s="104" t="s">
        <v>395</v>
      </c>
      <c r="G28" s="105" t="s">
        <v>331</v>
      </c>
      <c r="H28" s="105" t="s">
        <v>456</v>
      </c>
      <c r="I28" s="106" t="s">
        <v>1544</v>
      </c>
    </row>
    <row r="29" spans="1:9" ht="15" customHeight="1">
      <c r="A29" s="102" t="s">
        <v>601</v>
      </c>
      <c r="B29" s="103">
        <v>17</v>
      </c>
      <c r="C29" s="104" t="s">
        <v>383</v>
      </c>
      <c r="D29" s="105" t="s">
        <v>150</v>
      </c>
      <c r="E29" s="105" t="s">
        <v>151</v>
      </c>
      <c r="F29" s="104" t="s">
        <v>395</v>
      </c>
      <c r="G29" s="105" t="s">
        <v>422</v>
      </c>
      <c r="H29" s="105" t="s">
        <v>456</v>
      </c>
      <c r="I29" s="106" t="s">
        <v>1545</v>
      </c>
    </row>
    <row r="30" spans="1:9" ht="15" customHeight="1">
      <c r="A30" s="102" t="s">
        <v>602</v>
      </c>
      <c r="B30" s="103">
        <v>18</v>
      </c>
      <c r="C30" s="104" t="s">
        <v>383</v>
      </c>
      <c r="D30" s="105" t="s">
        <v>111</v>
      </c>
      <c r="E30" s="105" t="s">
        <v>112</v>
      </c>
      <c r="F30" s="104" t="s">
        <v>395</v>
      </c>
      <c r="G30" s="105" t="s">
        <v>152</v>
      </c>
      <c r="H30" s="105" t="s">
        <v>455</v>
      </c>
      <c r="I30" s="106" t="s">
        <v>1546</v>
      </c>
    </row>
    <row r="31" spans="1:9" ht="15" customHeight="1">
      <c r="A31" s="102" t="s">
        <v>603</v>
      </c>
      <c r="B31" s="103">
        <v>21</v>
      </c>
      <c r="C31" s="104" t="s">
        <v>462</v>
      </c>
      <c r="D31" s="105" t="s">
        <v>153</v>
      </c>
      <c r="E31" s="105" t="s">
        <v>154</v>
      </c>
      <c r="F31" s="104" t="s">
        <v>155</v>
      </c>
      <c r="G31" s="105" t="s">
        <v>115</v>
      </c>
      <c r="H31" s="105" t="s">
        <v>455</v>
      </c>
      <c r="I31" s="106" t="s">
        <v>1547</v>
      </c>
    </row>
    <row r="32" spans="1:9" ht="15" customHeight="1">
      <c r="A32" s="102" t="s">
        <v>604</v>
      </c>
      <c r="B32" s="103">
        <v>24</v>
      </c>
      <c r="C32" s="104" t="s">
        <v>462</v>
      </c>
      <c r="D32" s="105" t="s">
        <v>159</v>
      </c>
      <c r="E32" s="105" t="s">
        <v>119</v>
      </c>
      <c r="F32" s="104" t="s">
        <v>430</v>
      </c>
      <c r="G32" s="105" t="s">
        <v>160</v>
      </c>
      <c r="H32" s="105" t="s">
        <v>455</v>
      </c>
      <c r="I32" s="106" t="s">
        <v>1548</v>
      </c>
    </row>
    <row r="33" spans="1:9" ht="15" customHeight="1">
      <c r="A33" s="102" t="s">
        <v>605</v>
      </c>
      <c r="B33" s="103">
        <v>22</v>
      </c>
      <c r="C33" s="104" t="s">
        <v>462</v>
      </c>
      <c r="D33" s="105" t="s">
        <v>156</v>
      </c>
      <c r="E33" s="105" t="s">
        <v>599</v>
      </c>
      <c r="F33" s="104" t="s">
        <v>600</v>
      </c>
      <c r="G33" s="105" t="s">
        <v>398</v>
      </c>
      <c r="H33" s="105" t="s">
        <v>455</v>
      </c>
      <c r="I33" s="106" t="s">
        <v>1549</v>
      </c>
    </row>
    <row r="34" spans="1:9" ht="15" customHeight="1">
      <c r="A34" s="102" t="s">
        <v>606</v>
      </c>
      <c r="B34" s="103">
        <v>26</v>
      </c>
      <c r="C34" s="104" t="s">
        <v>462</v>
      </c>
      <c r="D34" s="105" t="s">
        <v>113</v>
      </c>
      <c r="E34" s="105" t="s">
        <v>114</v>
      </c>
      <c r="F34" s="104" t="s">
        <v>161</v>
      </c>
      <c r="G34" s="105" t="s">
        <v>115</v>
      </c>
      <c r="H34" s="105" t="s">
        <v>455</v>
      </c>
      <c r="I34" s="106" t="s">
        <v>1550</v>
      </c>
    </row>
    <row r="35" spans="1:9" ht="15" customHeight="1">
      <c r="A35" s="102" t="s">
        <v>607</v>
      </c>
      <c r="B35" s="103">
        <v>33</v>
      </c>
      <c r="C35" s="104" t="s">
        <v>386</v>
      </c>
      <c r="D35" s="105" t="s">
        <v>414</v>
      </c>
      <c r="E35" s="105" t="s">
        <v>415</v>
      </c>
      <c r="F35" s="104" t="s">
        <v>395</v>
      </c>
      <c r="G35" s="105" t="s">
        <v>138</v>
      </c>
      <c r="H35" s="105" t="s">
        <v>416</v>
      </c>
      <c r="I35" s="106" t="s">
        <v>1551</v>
      </c>
    </row>
    <row r="36" spans="1:9" ht="15" customHeight="1">
      <c r="A36" s="102" t="s">
        <v>608</v>
      </c>
      <c r="B36" s="103">
        <v>32</v>
      </c>
      <c r="C36" s="104" t="s">
        <v>386</v>
      </c>
      <c r="D36" s="105" t="s">
        <v>417</v>
      </c>
      <c r="E36" s="105" t="s">
        <v>418</v>
      </c>
      <c r="F36" s="104" t="s">
        <v>395</v>
      </c>
      <c r="G36" s="105" t="s">
        <v>396</v>
      </c>
      <c r="H36" s="105" t="s">
        <v>416</v>
      </c>
      <c r="I36" s="106" t="s">
        <v>1552</v>
      </c>
    </row>
    <row r="37" spans="1:9" ht="15" customHeight="1">
      <c r="A37" s="102" t="s">
        <v>609</v>
      </c>
      <c r="B37" s="103">
        <v>14</v>
      </c>
      <c r="C37" s="104" t="s">
        <v>384</v>
      </c>
      <c r="D37" s="105" t="s">
        <v>406</v>
      </c>
      <c r="E37" s="105" t="s">
        <v>407</v>
      </c>
      <c r="F37" s="104" t="s">
        <v>395</v>
      </c>
      <c r="G37" s="105" t="s">
        <v>396</v>
      </c>
      <c r="H37" s="105" t="s">
        <v>590</v>
      </c>
      <c r="I37" s="106" t="s">
        <v>1553</v>
      </c>
    </row>
    <row r="38" spans="1:9" ht="15" customHeight="1">
      <c r="A38" s="102" t="s">
        <v>610</v>
      </c>
      <c r="B38" s="103">
        <v>37</v>
      </c>
      <c r="C38" s="104" t="s">
        <v>387</v>
      </c>
      <c r="D38" s="105" t="s">
        <v>167</v>
      </c>
      <c r="E38" s="105" t="s">
        <v>168</v>
      </c>
      <c r="F38" s="104" t="s">
        <v>430</v>
      </c>
      <c r="G38" s="105" t="s">
        <v>616</v>
      </c>
      <c r="H38" s="105" t="s">
        <v>404</v>
      </c>
      <c r="I38" s="106" t="s">
        <v>1554</v>
      </c>
    </row>
    <row r="39" spans="1:9" ht="15" customHeight="1">
      <c r="A39" s="102" t="s">
        <v>611</v>
      </c>
      <c r="B39" s="103">
        <v>41</v>
      </c>
      <c r="C39" s="104" t="s">
        <v>385</v>
      </c>
      <c r="D39" s="105" t="s">
        <v>428</v>
      </c>
      <c r="E39" s="105" t="s">
        <v>429</v>
      </c>
      <c r="F39" s="104" t="s">
        <v>395</v>
      </c>
      <c r="G39" s="105" t="s">
        <v>396</v>
      </c>
      <c r="H39" s="105" t="s">
        <v>410</v>
      </c>
      <c r="I39" s="106" t="s">
        <v>1555</v>
      </c>
    </row>
    <row r="40" spans="1:9" ht="15" customHeight="1">
      <c r="A40" s="102" t="s">
        <v>612</v>
      </c>
      <c r="B40" s="103">
        <v>40</v>
      </c>
      <c r="C40" s="104" t="s">
        <v>393</v>
      </c>
      <c r="D40" s="105" t="s">
        <v>334</v>
      </c>
      <c r="E40" s="105" t="s">
        <v>453</v>
      </c>
      <c r="F40" s="104" t="s">
        <v>395</v>
      </c>
      <c r="G40" s="105" t="s">
        <v>396</v>
      </c>
      <c r="H40" s="105" t="s">
        <v>335</v>
      </c>
      <c r="I40" s="106" t="s">
        <v>1556</v>
      </c>
    </row>
    <row r="41" spans="1:9" ht="15" customHeight="1">
      <c r="A41" s="102" t="s">
        <v>614</v>
      </c>
      <c r="B41" s="103">
        <v>30</v>
      </c>
      <c r="C41" s="104" t="s">
        <v>387</v>
      </c>
      <c r="D41" s="105" t="s">
        <v>120</v>
      </c>
      <c r="E41" s="105" t="s">
        <v>121</v>
      </c>
      <c r="F41" s="104" t="s">
        <v>395</v>
      </c>
      <c r="G41" s="105" t="s">
        <v>409</v>
      </c>
      <c r="H41" s="105" t="s">
        <v>404</v>
      </c>
      <c r="I41" s="106" t="s">
        <v>1557</v>
      </c>
    </row>
    <row r="42" spans="1:9" ht="15" customHeight="1">
      <c r="A42" s="102" t="s">
        <v>615</v>
      </c>
      <c r="B42" s="103">
        <v>35</v>
      </c>
      <c r="C42" s="104" t="s">
        <v>390</v>
      </c>
      <c r="D42" s="105" t="s">
        <v>116</v>
      </c>
      <c r="E42" s="105" t="s">
        <v>163</v>
      </c>
      <c r="F42" s="104" t="s">
        <v>437</v>
      </c>
      <c r="G42" s="105" t="s">
        <v>613</v>
      </c>
      <c r="H42" s="105" t="s">
        <v>402</v>
      </c>
      <c r="I42" s="106" t="s">
        <v>1558</v>
      </c>
    </row>
    <row r="43" spans="1:9" ht="15" customHeight="1">
      <c r="A43" s="102" t="s">
        <v>617</v>
      </c>
      <c r="B43" s="103">
        <v>42</v>
      </c>
      <c r="C43" s="104" t="s">
        <v>384</v>
      </c>
      <c r="D43" s="105" t="s">
        <v>426</v>
      </c>
      <c r="E43" s="105" t="s">
        <v>435</v>
      </c>
      <c r="F43" s="104" t="s">
        <v>395</v>
      </c>
      <c r="G43" s="105" t="s">
        <v>409</v>
      </c>
      <c r="H43" s="105" t="s">
        <v>427</v>
      </c>
      <c r="I43" s="106" t="s">
        <v>1559</v>
      </c>
    </row>
    <row r="44" spans="1:9" ht="15" customHeight="1">
      <c r="A44" s="102" t="s">
        <v>619</v>
      </c>
      <c r="B44" s="103">
        <v>53</v>
      </c>
      <c r="C44" s="104" t="s">
        <v>384</v>
      </c>
      <c r="D44" s="105" t="s">
        <v>337</v>
      </c>
      <c r="E44" s="105" t="s">
        <v>338</v>
      </c>
      <c r="F44" s="104" t="s">
        <v>395</v>
      </c>
      <c r="G44" s="105" t="s">
        <v>401</v>
      </c>
      <c r="H44" s="105" t="s">
        <v>405</v>
      </c>
      <c r="I44" s="106" t="s">
        <v>1560</v>
      </c>
    </row>
    <row r="45" spans="1:9" ht="15" customHeight="1">
      <c r="A45" s="102" t="s">
        <v>620</v>
      </c>
      <c r="B45" s="103">
        <v>43</v>
      </c>
      <c r="C45" s="104" t="s">
        <v>393</v>
      </c>
      <c r="D45" s="105" t="s">
        <v>172</v>
      </c>
      <c r="E45" s="105" t="s">
        <v>463</v>
      </c>
      <c r="F45" s="104" t="s">
        <v>395</v>
      </c>
      <c r="G45" s="105" t="s">
        <v>173</v>
      </c>
      <c r="H45" s="105" t="s">
        <v>452</v>
      </c>
      <c r="I45" s="106" t="s">
        <v>1561</v>
      </c>
    </row>
    <row r="46" spans="1:9" ht="15" customHeight="1">
      <c r="A46" s="102" t="s">
        <v>621</v>
      </c>
      <c r="B46" s="103">
        <v>46</v>
      </c>
      <c r="C46" s="104" t="s">
        <v>390</v>
      </c>
      <c r="D46" s="105" t="s">
        <v>178</v>
      </c>
      <c r="E46" s="105" t="s">
        <v>179</v>
      </c>
      <c r="F46" s="104" t="s">
        <v>395</v>
      </c>
      <c r="G46" s="105" t="s">
        <v>138</v>
      </c>
      <c r="H46" s="105" t="s">
        <v>427</v>
      </c>
      <c r="I46" s="106" t="s">
        <v>1562</v>
      </c>
    </row>
    <row r="47" spans="1:9" ht="15" customHeight="1">
      <c r="A47" s="102" t="s">
        <v>622</v>
      </c>
      <c r="B47" s="103">
        <v>45</v>
      </c>
      <c r="C47" s="104" t="s">
        <v>387</v>
      </c>
      <c r="D47" s="105" t="s">
        <v>117</v>
      </c>
      <c r="E47" s="105" t="s">
        <v>176</v>
      </c>
      <c r="F47" s="104" t="s">
        <v>177</v>
      </c>
      <c r="G47" s="105" t="s">
        <v>118</v>
      </c>
      <c r="H47" s="105" t="s">
        <v>476</v>
      </c>
      <c r="I47" s="106" t="s">
        <v>1563</v>
      </c>
    </row>
    <row r="48" spans="1:9" ht="15" customHeight="1">
      <c r="A48" s="102" t="s">
        <v>623</v>
      </c>
      <c r="B48" s="103">
        <v>44</v>
      </c>
      <c r="C48" s="104" t="s">
        <v>384</v>
      </c>
      <c r="D48" s="105" t="s">
        <v>174</v>
      </c>
      <c r="E48" s="105" t="s">
        <v>175</v>
      </c>
      <c r="F48" s="104" t="s">
        <v>430</v>
      </c>
      <c r="G48" s="105" t="s">
        <v>398</v>
      </c>
      <c r="H48" s="105" t="s">
        <v>402</v>
      </c>
      <c r="I48" s="106" t="s">
        <v>1564</v>
      </c>
    </row>
    <row r="49" spans="1:9" ht="15" customHeight="1">
      <c r="A49" s="102" t="s">
        <v>624</v>
      </c>
      <c r="B49" s="103">
        <v>47</v>
      </c>
      <c r="C49" s="104" t="s">
        <v>387</v>
      </c>
      <c r="D49" s="105" t="s">
        <v>180</v>
      </c>
      <c r="E49" s="105" t="s">
        <v>181</v>
      </c>
      <c r="F49" s="104" t="s">
        <v>182</v>
      </c>
      <c r="G49" s="105" t="s">
        <v>183</v>
      </c>
      <c r="H49" s="105" t="s">
        <v>404</v>
      </c>
      <c r="I49" s="106" t="s">
        <v>1565</v>
      </c>
    </row>
    <row r="50" spans="1:9" ht="15" customHeight="1">
      <c r="A50" s="102" t="s">
        <v>625</v>
      </c>
      <c r="B50" s="103">
        <v>49</v>
      </c>
      <c r="C50" s="104" t="s">
        <v>386</v>
      </c>
      <c r="D50" s="105" t="s">
        <v>454</v>
      </c>
      <c r="E50" s="105" t="s">
        <v>187</v>
      </c>
      <c r="F50" s="104" t="s">
        <v>395</v>
      </c>
      <c r="G50" s="105" t="s">
        <v>401</v>
      </c>
      <c r="H50" s="105" t="s">
        <v>423</v>
      </c>
      <c r="I50" s="106" t="s">
        <v>1566</v>
      </c>
    </row>
    <row r="51" spans="1:9" ht="15" customHeight="1">
      <c r="A51" s="102" t="s">
        <v>626</v>
      </c>
      <c r="B51" s="103">
        <v>57</v>
      </c>
      <c r="C51" s="104" t="s">
        <v>385</v>
      </c>
      <c r="D51" s="105" t="s">
        <v>204</v>
      </c>
      <c r="E51" s="105" t="s">
        <v>205</v>
      </c>
      <c r="F51" s="104" t="s">
        <v>395</v>
      </c>
      <c r="G51" s="105" t="s">
        <v>206</v>
      </c>
      <c r="H51" s="105" t="s">
        <v>410</v>
      </c>
      <c r="I51" s="106" t="s">
        <v>1567</v>
      </c>
    </row>
    <row r="52" spans="1:9" ht="15" customHeight="1">
      <c r="A52" s="102" t="s">
        <v>627</v>
      </c>
      <c r="B52" s="103">
        <v>55</v>
      </c>
      <c r="C52" s="104" t="s">
        <v>333</v>
      </c>
      <c r="D52" s="105" t="s">
        <v>432</v>
      </c>
      <c r="E52" s="105" t="s">
        <v>433</v>
      </c>
      <c r="F52" s="104" t="s">
        <v>430</v>
      </c>
      <c r="G52" s="105" t="s">
        <v>434</v>
      </c>
      <c r="H52" s="105" t="s">
        <v>201</v>
      </c>
      <c r="I52" s="106" t="s">
        <v>1568</v>
      </c>
    </row>
    <row r="53" spans="1:9" ht="15" customHeight="1">
      <c r="A53" s="102" t="s">
        <v>628</v>
      </c>
      <c r="B53" s="103">
        <v>50</v>
      </c>
      <c r="C53" s="104" t="s">
        <v>333</v>
      </c>
      <c r="D53" s="105" t="s">
        <v>188</v>
      </c>
      <c r="E53" s="105" t="s">
        <v>189</v>
      </c>
      <c r="F53" s="104" t="s">
        <v>394</v>
      </c>
      <c r="G53" s="105" t="s">
        <v>190</v>
      </c>
      <c r="H53" s="105" t="s">
        <v>425</v>
      </c>
      <c r="I53" s="106" t="s">
        <v>1569</v>
      </c>
    </row>
    <row r="54" spans="1:9" ht="15" customHeight="1">
      <c r="A54" s="102" t="s">
        <v>629</v>
      </c>
      <c r="B54" s="103">
        <v>52</v>
      </c>
      <c r="C54" s="104" t="s">
        <v>393</v>
      </c>
      <c r="D54" s="105" t="s">
        <v>195</v>
      </c>
      <c r="E54" s="105" t="s">
        <v>196</v>
      </c>
      <c r="F54" s="104" t="s">
        <v>437</v>
      </c>
      <c r="G54" s="105" t="s">
        <v>197</v>
      </c>
      <c r="H54" s="105" t="s">
        <v>198</v>
      </c>
      <c r="I54" s="106" t="s">
        <v>1570</v>
      </c>
    </row>
    <row r="55" spans="1:9" ht="15" customHeight="1">
      <c r="A55" s="102" t="s">
        <v>630</v>
      </c>
      <c r="B55" s="103">
        <v>54</v>
      </c>
      <c r="C55" s="104" t="s">
        <v>333</v>
      </c>
      <c r="D55" s="105" t="s">
        <v>421</v>
      </c>
      <c r="E55" s="105" t="s">
        <v>199</v>
      </c>
      <c r="F55" s="104" t="s">
        <v>395</v>
      </c>
      <c r="G55" s="105" t="s">
        <v>422</v>
      </c>
      <c r="H55" s="105" t="s">
        <v>200</v>
      </c>
      <c r="I55" s="106" t="s">
        <v>1571</v>
      </c>
    </row>
    <row r="56" spans="1:9" ht="15" customHeight="1">
      <c r="A56" s="102" t="s">
        <v>631</v>
      </c>
      <c r="B56" s="103">
        <v>38</v>
      </c>
      <c r="C56" s="104" t="s">
        <v>384</v>
      </c>
      <c r="D56" s="105" t="s">
        <v>169</v>
      </c>
      <c r="E56" s="105" t="s">
        <v>170</v>
      </c>
      <c r="F56" s="104" t="s">
        <v>673</v>
      </c>
      <c r="G56" s="105" t="s">
        <v>401</v>
      </c>
      <c r="H56" s="105" t="s">
        <v>618</v>
      </c>
      <c r="I56" s="106" t="s">
        <v>1572</v>
      </c>
    </row>
    <row r="57" spans="1:9" ht="15" customHeight="1">
      <c r="A57" s="102" t="s">
        <v>632</v>
      </c>
      <c r="B57" s="103">
        <v>48</v>
      </c>
      <c r="C57" s="104" t="s">
        <v>387</v>
      </c>
      <c r="D57" s="105" t="s">
        <v>184</v>
      </c>
      <c r="E57" s="105" t="s">
        <v>185</v>
      </c>
      <c r="F57" s="104" t="s">
        <v>430</v>
      </c>
      <c r="G57" s="105" t="s">
        <v>186</v>
      </c>
      <c r="H57" s="105" t="s">
        <v>404</v>
      </c>
      <c r="I57" s="106" t="s">
        <v>1573</v>
      </c>
    </row>
    <row r="58" spans="1:9" ht="15" customHeight="1">
      <c r="A58" s="102" t="s">
        <v>633</v>
      </c>
      <c r="B58" s="103">
        <v>62</v>
      </c>
      <c r="C58" s="104" t="s">
        <v>393</v>
      </c>
      <c r="D58" s="105" t="s">
        <v>126</v>
      </c>
      <c r="E58" s="105" t="s">
        <v>127</v>
      </c>
      <c r="F58" s="104" t="s">
        <v>395</v>
      </c>
      <c r="G58" s="105" t="s">
        <v>403</v>
      </c>
      <c r="H58" s="105" t="s">
        <v>128</v>
      </c>
      <c r="I58" s="106" t="s">
        <v>1574</v>
      </c>
    </row>
    <row r="59" spans="1:9" ht="15" customHeight="1">
      <c r="A59" s="102" t="s">
        <v>634</v>
      </c>
      <c r="B59" s="103">
        <v>51</v>
      </c>
      <c r="C59" s="104" t="s">
        <v>333</v>
      </c>
      <c r="D59" s="105" t="s">
        <v>191</v>
      </c>
      <c r="E59" s="105" t="s">
        <v>192</v>
      </c>
      <c r="F59" s="104" t="s">
        <v>437</v>
      </c>
      <c r="G59" s="105" t="s">
        <v>193</v>
      </c>
      <c r="H59" s="105" t="s">
        <v>194</v>
      </c>
      <c r="I59" s="106" t="s">
        <v>1575</v>
      </c>
    </row>
    <row r="60" spans="1:9" ht="15" customHeight="1">
      <c r="A60" s="102" t="s">
        <v>635</v>
      </c>
      <c r="B60" s="103">
        <v>66</v>
      </c>
      <c r="C60" s="104" t="s">
        <v>393</v>
      </c>
      <c r="D60" s="105" t="s">
        <v>220</v>
      </c>
      <c r="E60" s="105" t="s">
        <v>221</v>
      </c>
      <c r="F60" s="104" t="s">
        <v>395</v>
      </c>
      <c r="G60" s="105" t="s">
        <v>398</v>
      </c>
      <c r="H60" s="105" t="s">
        <v>128</v>
      </c>
      <c r="I60" s="106" t="s">
        <v>1576</v>
      </c>
    </row>
    <row r="61" spans="1:9" ht="15" customHeight="1">
      <c r="A61" s="102" t="s">
        <v>636</v>
      </c>
      <c r="B61" s="103">
        <v>60</v>
      </c>
      <c r="C61" s="104" t="s">
        <v>462</v>
      </c>
      <c r="D61" s="105" t="s">
        <v>123</v>
      </c>
      <c r="E61" s="105" t="s">
        <v>210</v>
      </c>
      <c r="F61" s="104" t="s">
        <v>395</v>
      </c>
      <c r="G61" s="105" t="s">
        <v>398</v>
      </c>
      <c r="H61" s="105" t="s">
        <v>455</v>
      </c>
      <c r="I61" s="106" t="s">
        <v>1577</v>
      </c>
    </row>
    <row r="62" spans="1:9" ht="15" customHeight="1">
      <c r="A62" s="102" t="s">
        <v>637</v>
      </c>
      <c r="B62" s="103">
        <v>63</v>
      </c>
      <c r="C62" s="104" t="s">
        <v>393</v>
      </c>
      <c r="D62" s="105" t="s">
        <v>212</v>
      </c>
      <c r="E62" s="105" t="s">
        <v>110</v>
      </c>
      <c r="F62" s="104" t="s">
        <v>395</v>
      </c>
      <c r="G62" s="105" t="s">
        <v>409</v>
      </c>
      <c r="H62" s="105" t="s">
        <v>335</v>
      </c>
      <c r="I62" s="106" t="s">
        <v>1578</v>
      </c>
    </row>
    <row r="63" spans="1:9" ht="15">
      <c r="A63" s="102" t="s">
        <v>638</v>
      </c>
      <c r="B63" s="103">
        <v>68</v>
      </c>
      <c r="C63" s="104" t="s">
        <v>385</v>
      </c>
      <c r="D63" s="105" t="s">
        <v>222</v>
      </c>
      <c r="E63" s="105" t="s">
        <v>223</v>
      </c>
      <c r="F63" s="104" t="s">
        <v>395</v>
      </c>
      <c r="G63" s="105" t="s">
        <v>173</v>
      </c>
      <c r="H63" s="105" t="s">
        <v>224</v>
      </c>
      <c r="I63" s="106" t="s">
        <v>1579</v>
      </c>
    </row>
    <row r="64" spans="1:9" ht="15">
      <c r="A64" s="102" t="s">
        <v>639</v>
      </c>
      <c r="B64" s="103">
        <v>64</v>
      </c>
      <c r="C64" s="104" t="s">
        <v>333</v>
      </c>
      <c r="D64" s="105" t="s">
        <v>213</v>
      </c>
      <c r="E64" s="105" t="s">
        <v>214</v>
      </c>
      <c r="F64" s="104" t="s">
        <v>395</v>
      </c>
      <c r="G64" s="105" t="s">
        <v>215</v>
      </c>
      <c r="H64" s="105" t="s">
        <v>216</v>
      </c>
      <c r="I64" s="106" t="s">
        <v>1580</v>
      </c>
    </row>
    <row r="65" spans="1:9" ht="15">
      <c r="A65" s="102" t="s">
        <v>640</v>
      </c>
      <c r="B65" s="103">
        <v>61</v>
      </c>
      <c r="C65" s="104" t="s">
        <v>333</v>
      </c>
      <c r="D65" s="105" t="s">
        <v>431</v>
      </c>
      <c r="E65" s="105" t="s">
        <v>211</v>
      </c>
      <c r="F65" s="104" t="s">
        <v>395</v>
      </c>
      <c r="G65" s="105" t="s">
        <v>173</v>
      </c>
      <c r="H65" s="105" t="s">
        <v>423</v>
      </c>
      <c r="I65" s="106" t="s">
        <v>1581</v>
      </c>
    </row>
    <row r="66" spans="1:9" ht="15">
      <c r="A66" s="102" t="s">
        <v>641</v>
      </c>
      <c r="B66" s="103">
        <v>71</v>
      </c>
      <c r="C66" s="104" t="s">
        <v>393</v>
      </c>
      <c r="D66" s="105" t="s">
        <v>231</v>
      </c>
      <c r="E66" s="105" t="s">
        <v>232</v>
      </c>
      <c r="F66" s="104" t="s">
        <v>395</v>
      </c>
      <c r="G66" s="105" t="s">
        <v>413</v>
      </c>
      <c r="H66" s="105" t="s">
        <v>436</v>
      </c>
      <c r="I66" s="106" t="s">
        <v>1582</v>
      </c>
    </row>
    <row r="67" spans="1:9" ht="15">
      <c r="A67" s="102" t="s">
        <v>642</v>
      </c>
      <c r="B67" s="103">
        <v>69</v>
      </c>
      <c r="C67" s="104" t="s">
        <v>333</v>
      </c>
      <c r="D67" s="105" t="s">
        <v>225</v>
      </c>
      <c r="E67" s="105" t="s">
        <v>226</v>
      </c>
      <c r="F67" s="104" t="s">
        <v>395</v>
      </c>
      <c r="G67" s="105" t="s">
        <v>227</v>
      </c>
      <c r="H67" s="105" t="s">
        <v>194</v>
      </c>
      <c r="I67" s="106" t="s">
        <v>1583</v>
      </c>
    </row>
    <row r="68" spans="1:9" ht="15">
      <c r="A68" s="102" t="s">
        <v>643</v>
      </c>
      <c r="B68" s="103">
        <v>65</v>
      </c>
      <c r="C68" s="104" t="s">
        <v>393</v>
      </c>
      <c r="D68" s="105" t="s">
        <v>217</v>
      </c>
      <c r="E68" s="105" t="s">
        <v>218</v>
      </c>
      <c r="F68" s="104" t="s">
        <v>395</v>
      </c>
      <c r="G68" s="105" t="s">
        <v>398</v>
      </c>
      <c r="H68" s="105" t="s">
        <v>219</v>
      </c>
      <c r="I68" s="106" t="s">
        <v>1584</v>
      </c>
    </row>
    <row r="69" spans="1:9" ht="15">
      <c r="A69" s="102" t="s">
        <v>644</v>
      </c>
      <c r="B69" s="103">
        <v>56</v>
      </c>
      <c r="C69" s="104" t="s">
        <v>393</v>
      </c>
      <c r="D69" s="105" t="s">
        <v>202</v>
      </c>
      <c r="E69" s="105" t="s">
        <v>203</v>
      </c>
      <c r="F69" s="104" t="s">
        <v>395</v>
      </c>
      <c r="G69" s="105" t="s">
        <v>152</v>
      </c>
      <c r="H69" s="105" t="s">
        <v>436</v>
      </c>
      <c r="I69" s="106" t="s">
        <v>1585</v>
      </c>
    </row>
    <row r="70" spans="1:9" ht="15">
      <c r="A70" s="102" t="s">
        <v>645</v>
      </c>
      <c r="B70" s="103">
        <v>67</v>
      </c>
      <c r="C70" s="104" t="s">
        <v>333</v>
      </c>
      <c r="D70" s="105" t="s">
        <v>129</v>
      </c>
      <c r="E70" s="105" t="s">
        <v>648</v>
      </c>
      <c r="F70" s="104" t="s">
        <v>395</v>
      </c>
      <c r="G70" s="105" t="s">
        <v>396</v>
      </c>
      <c r="H70" s="105" t="s">
        <v>201</v>
      </c>
      <c r="I70" s="106" t="s">
        <v>1586</v>
      </c>
    </row>
    <row r="71" spans="1:9" ht="15">
      <c r="A71" s="102" t="s">
        <v>646</v>
      </c>
      <c r="B71" s="103">
        <v>58</v>
      </c>
      <c r="C71" s="104" t="s">
        <v>393</v>
      </c>
      <c r="D71" s="105" t="s">
        <v>207</v>
      </c>
      <c r="E71" s="105" t="s">
        <v>208</v>
      </c>
      <c r="F71" s="104" t="s">
        <v>395</v>
      </c>
      <c r="G71" s="105" t="s">
        <v>396</v>
      </c>
      <c r="H71" s="105" t="s">
        <v>436</v>
      </c>
      <c r="I71" s="106" t="s">
        <v>1587</v>
      </c>
    </row>
    <row r="72" spans="1:9" ht="15">
      <c r="A72" s="102" t="s">
        <v>647</v>
      </c>
      <c r="B72" s="103">
        <v>70</v>
      </c>
      <c r="C72" s="104" t="s">
        <v>386</v>
      </c>
      <c r="D72" s="105" t="s">
        <v>228</v>
      </c>
      <c r="E72" s="105" t="s">
        <v>229</v>
      </c>
      <c r="F72" s="104" t="s">
        <v>437</v>
      </c>
      <c r="G72" s="105" t="s">
        <v>230</v>
      </c>
      <c r="H72" s="105" t="s">
        <v>416</v>
      </c>
      <c r="I72" s="106" t="s">
        <v>1588</v>
      </c>
    </row>
    <row r="73" spans="1:9" ht="15">
      <c r="A73" s="102" t="s">
        <v>649</v>
      </c>
      <c r="B73" s="103">
        <v>73</v>
      </c>
      <c r="C73" s="104" t="s">
        <v>339</v>
      </c>
      <c r="D73" s="105" t="s">
        <v>438</v>
      </c>
      <c r="E73" s="105" t="s">
        <v>439</v>
      </c>
      <c r="F73" s="104" t="s">
        <v>395</v>
      </c>
      <c r="G73" s="105" t="s">
        <v>424</v>
      </c>
      <c r="H73" s="105" t="s">
        <v>340</v>
      </c>
      <c r="I73" s="106" t="s">
        <v>1589</v>
      </c>
    </row>
    <row r="74" spans="1:9" ht="15">
      <c r="A74" s="102" t="s">
        <v>650</v>
      </c>
      <c r="B74" s="103">
        <v>72</v>
      </c>
      <c r="C74" s="104" t="s">
        <v>339</v>
      </c>
      <c r="D74" s="105" t="s">
        <v>233</v>
      </c>
      <c r="E74" s="105" t="s">
        <v>234</v>
      </c>
      <c r="F74" s="104" t="s">
        <v>395</v>
      </c>
      <c r="G74" s="105" t="s">
        <v>235</v>
      </c>
      <c r="H74" s="105" t="s">
        <v>342</v>
      </c>
      <c r="I74" s="106" t="s">
        <v>1590</v>
      </c>
    </row>
    <row r="75" spans="1:9" ht="15">
      <c r="A75" s="102" t="s">
        <v>651</v>
      </c>
      <c r="B75" s="103">
        <v>74</v>
      </c>
      <c r="C75" s="104" t="s">
        <v>339</v>
      </c>
      <c r="D75" s="105" t="s">
        <v>440</v>
      </c>
      <c r="E75" s="105" t="s">
        <v>341</v>
      </c>
      <c r="F75" s="104" t="s">
        <v>395</v>
      </c>
      <c r="G75" s="105" t="s">
        <v>424</v>
      </c>
      <c r="H75" s="105" t="s">
        <v>342</v>
      </c>
      <c r="I75" s="106" t="s">
        <v>1591</v>
      </c>
    </row>
    <row r="76" spans="1:9" ht="15">
      <c r="A76" s="102" t="s">
        <v>652</v>
      </c>
      <c r="B76" s="103">
        <v>75</v>
      </c>
      <c r="C76" s="104" t="s">
        <v>339</v>
      </c>
      <c r="D76" s="105" t="s">
        <v>464</v>
      </c>
      <c r="E76" s="105" t="s">
        <v>236</v>
      </c>
      <c r="F76" s="104" t="s">
        <v>395</v>
      </c>
      <c r="G76" s="105" t="s">
        <v>424</v>
      </c>
      <c r="H76" s="105" t="s">
        <v>340</v>
      </c>
      <c r="I76" s="106" t="s">
        <v>1592</v>
      </c>
    </row>
    <row r="77" spans="1:9" ht="15">
      <c r="A77" s="102" t="s">
        <v>653</v>
      </c>
      <c r="B77" s="103">
        <v>79</v>
      </c>
      <c r="C77" s="104" t="s">
        <v>339</v>
      </c>
      <c r="D77" s="105" t="s">
        <v>239</v>
      </c>
      <c r="E77" s="105" t="s">
        <v>240</v>
      </c>
      <c r="F77" s="104" t="s">
        <v>395</v>
      </c>
      <c r="G77" s="105" t="s">
        <v>235</v>
      </c>
      <c r="H77" s="105" t="s">
        <v>241</v>
      </c>
      <c r="I77" s="106" t="s">
        <v>1593</v>
      </c>
    </row>
    <row r="78" spans="1:9" ht="15">
      <c r="A78" s="102" t="s">
        <v>654</v>
      </c>
      <c r="B78" s="103">
        <v>80</v>
      </c>
      <c r="C78" s="104" t="s">
        <v>339</v>
      </c>
      <c r="D78" s="105" t="s">
        <v>242</v>
      </c>
      <c r="E78" s="105" t="s">
        <v>243</v>
      </c>
      <c r="F78" s="104" t="s">
        <v>395</v>
      </c>
      <c r="G78" s="105" t="s">
        <v>244</v>
      </c>
      <c r="H78" s="105" t="s">
        <v>342</v>
      </c>
      <c r="I78" s="106" t="s">
        <v>1594</v>
      </c>
    </row>
    <row r="79" spans="1:9" ht="15">
      <c r="A79" s="102" t="s">
        <v>655</v>
      </c>
      <c r="B79" s="103">
        <v>76</v>
      </c>
      <c r="C79" s="104" t="s">
        <v>339</v>
      </c>
      <c r="D79" s="105" t="s">
        <v>441</v>
      </c>
      <c r="E79" s="105" t="s">
        <v>442</v>
      </c>
      <c r="F79" s="104" t="s">
        <v>395</v>
      </c>
      <c r="G79" s="105" t="s">
        <v>235</v>
      </c>
      <c r="H79" s="105" t="s">
        <v>342</v>
      </c>
      <c r="I79" s="106" t="s">
        <v>1595</v>
      </c>
    </row>
    <row r="80" spans="1:9" ht="15">
      <c r="A80" s="102" t="s">
        <v>656</v>
      </c>
      <c r="B80" s="103">
        <v>77</v>
      </c>
      <c r="C80" s="104" t="s">
        <v>339</v>
      </c>
      <c r="D80" s="105" t="s">
        <v>443</v>
      </c>
      <c r="E80" s="105" t="s">
        <v>444</v>
      </c>
      <c r="F80" s="104" t="s">
        <v>395</v>
      </c>
      <c r="G80" s="105" t="s">
        <v>235</v>
      </c>
      <c r="H80" s="105" t="s">
        <v>342</v>
      </c>
      <c r="I80" s="106" t="s">
        <v>1596</v>
      </c>
    </row>
    <row r="81" spans="1:9" ht="15">
      <c r="A81" s="102" t="s">
        <v>657</v>
      </c>
      <c r="B81" s="103">
        <v>78</v>
      </c>
      <c r="C81" s="104" t="s">
        <v>339</v>
      </c>
      <c r="D81" s="105" t="s">
        <v>237</v>
      </c>
      <c r="E81" s="105" t="s">
        <v>238</v>
      </c>
      <c r="F81" s="104" t="s">
        <v>395</v>
      </c>
      <c r="G81" s="105" t="s">
        <v>424</v>
      </c>
      <c r="H81" s="105" t="s">
        <v>342</v>
      </c>
      <c r="I81" s="106" t="s">
        <v>1597</v>
      </c>
    </row>
  </sheetData>
  <sheetProtection/>
  <autoFilter ref="A9:I81"/>
  <printOptions horizontalCentered="1"/>
  <pageMargins left="0" right="0" top="0" bottom="0" header="0" footer="0"/>
  <pageSetup fitToHeight="2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44" customWidth="1"/>
    <col min="2" max="2" width="4.28125" style="44" customWidth="1"/>
    <col min="3" max="3" width="23.421875" style="44" customWidth="1"/>
    <col min="4" max="7" width="8.00390625" style="123" customWidth="1"/>
    <col min="8" max="8" width="6.7109375" style="44" customWidth="1"/>
    <col min="9" max="9" width="12.28125" style="44" customWidth="1"/>
    <col min="10" max="10" width="3.421875" style="44" customWidth="1"/>
    <col min="11" max="11" width="9.140625" style="111" customWidth="1"/>
  </cols>
  <sheetData>
    <row r="1" spans="1:9" ht="6" customHeight="1">
      <c r="A1" s="52"/>
      <c r="B1" s="51"/>
      <c r="C1" s="51"/>
      <c r="D1" s="112"/>
      <c r="E1" s="112"/>
      <c r="F1" s="112"/>
      <c r="G1" s="112"/>
      <c r="H1" s="51"/>
      <c r="I1" s="51"/>
    </row>
    <row r="2" spans="1:9" ht="15.75">
      <c r="A2" s="320" t="str">
        <f>Startlist!$A4</f>
        <v>16th South Estonian Rally</v>
      </c>
      <c r="B2" s="320"/>
      <c r="C2" s="320"/>
      <c r="D2" s="320"/>
      <c r="E2" s="320"/>
      <c r="F2" s="320"/>
      <c r="G2" s="320"/>
      <c r="H2" s="320"/>
      <c r="I2" s="320"/>
    </row>
    <row r="3" spans="1:9" ht="15">
      <c r="A3" s="321" t="str">
        <f>Startlist!$F5</f>
        <v>August 24-25, 2018</v>
      </c>
      <c r="B3" s="321"/>
      <c r="C3" s="321"/>
      <c r="D3" s="321"/>
      <c r="E3" s="321"/>
      <c r="F3" s="321"/>
      <c r="G3" s="321"/>
      <c r="H3" s="321"/>
      <c r="I3" s="321"/>
    </row>
    <row r="4" spans="1:9" ht="15">
      <c r="A4" s="321" t="str">
        <f>Startlist!$F6</f>
        <v>Võrumaa</v>
      </c>
      <c r="B4" s="321"/>
      <c r="C4" s="321"/>
      <c r="D4" s="321"/>
      <c r="E4" s="321"/>
      <c r="F4" s="321"/>
      <c r="G4" s="321"/>
      <c r="H4" s="321"/>
      <c r="I4" s="321"/>
    </row>
    <row r="5" spans="1:9" ht="15">
      <c r="A5" s="10" t="s">
        <v>389</v>
      </c>
      <c r="B5" s="43"/>
      <c r="C5" s="43"/>
      <c r="D5" s="113"/>
      <c r="E5" s="113"/>
      <c r="F5" s="113"/>
      <c r="G5" s="113"/>
      <c r="H5" s="43"/>
      <c r="I5" s="43"/>
    </row>
    <row r="6" spans="1:9" ht="12.75">
      <c r="A6" s="32" t="s">
        <v>355</v>
      </c>
      <c r="B6" s="26" t="s">
        <v>356</v>
      </c>
      <c r="C6" s="27" t="s">
        <v>357</v>
      </c>
      <c r="D6" s="322" t="s">
        <v>392</v>
      </c>
      <c r="E6" s="323"/>
      <c r="F6" s="323"/>
      <c r="G6" s="323"/>
      <c r="H6" s="25" t="s">
        <v>366</v>
      </c>
      <c r="I6" s="25" t="s">
        <v>376</v>
      </c>
    </row>
    <row r="7" spans="1:9" ht="12.75">
      <c r="A7" s="31" t="s">
        <v>378</v>
      </c>
      <c r="B7" s="28"/>
      <c r="C7" s="29" t="s">
        <v>353</v>
      </c>
      <c r="D7" s="115" t="s">
        <v>358</v>
      </c>
      <c r="E7" s="115" t="s">
        <v>359</v>
      </c>
      <c r="F7" s="115" t="s">
        <v>360</v>
      </c>
      <c r="G7" s="115" t="s">
        <v>361</v>
      </c>
      <c r="H7" s="30"/>
      <c r="I7" s="31" t="s">
        <v>377</v>
      </c>
    </row>
    <row r="8" spans="1:11" ht="12.75">
      <c r="A8" s="157" t="s">
        <v>680</v>
      </c>
      <c r="B8" s="158">
        <v>3</v>
      </c>
      <c r="C8" s="159" t="s">
        <v>681</v>
      </c>
      <c r="D8" s="160" t="s">
        <v>892</v>
      </c>
      <c r="E8" s="161" t="s">
        <v>682</v>
      </c>
      <c r="F8" s="161" t="s">
        <v>683</v>
      </c>
      <c r="G8" s="161" t="s">
        <v>684</v>
      </c>
      <c r="H8" s="162"/>
      <c r="I8" s="163" t="s">
        <v>893</v>
      </c>
      <c r="J8" s="182"/>
      <c r="K8"/>
    </row>
    <row r="9" spans="1:11" ht="12.75">
      <c r="A9" s="166" t="s">
        <v>390</v>
      </c>
      <c r="B9" s="167"/>
      <c r="C9" s="168" t="s">
        <v>332</v>
      </c>
      <c r="D9" s="169" t="s">
        <v>685</v>
      </c>
      <c r="E9" s="170" t="s">
        <v>686</v>
      </c>
      <c r="F9" s="170" t="s">
        <v>687</v>
      </c>
      <c r="G9" s="170" t="s">
        <v>752</v>
      </c>
      <c r="H9" s="171"/>
      <c r="I9" s="156" t="s">
        <v>689</v>
      </c>
      <c r="J9" s="182"/>
      <c r="K9"/>
    </row>
    <row r="10" spans="1:11" ht="12.75">
      <c r="A10" s="157" t="s">
        <v>690</v>
      </c>
      <c r="B10" s="158">
        <v>10</v>
      </c>
      <c r="C10" s="159" t="s">
        <v>691</v>
      </c>
      <c r="D10" s="160" t="s">
        <v>692</v>
      </c>
      <c r="E10" s="161" t="s">
        <v>693</v>
      </c>
      <c r="F10" s="161" t="s">
        <v>694</v>
      </c>
      <c r="G10" s="161" t="s">
        <v>695</v>
      </c>
      <c r="H10" s="162"/>
      <c r="I10" s="163" t="s">
        <v>696</v>
      </c>
      <c r="J10" s="182"/>
      <c r="K10"/>
    </row>
    <row r="11" spans="1:11" ht="12.75">
      <c r="A11" s="166" t="s">
        <v>390</v>
      </c>
      <c r="B11" s="167"/>
      <c r="C11" s="168" t="s">
        <v>332</v>
      </c>
      <c r="D11" s="169" t="s">
        <v>697</v>
      </c>
      <c r="E11" s="170" t="s">
        <v>698</v>
      </c>
      <c r="F11" s="170" t="s">
        <v>752</v>
      </c>
      <c r="G11" s="170" t="s">
        <v>687</v>
      </c>
      <c r="H11" s="171"/>
      <c r="I11" s="156" t="s">
        <v>894</v>
      </c>
      <c r="J11" s="182"/>
      <c r="K11"/>
    </row>
    <row r="12" spans="1:11" ht="12.75">
      <c r="A12" s="157" t="s">
        <v>700</v>
      </c>
      <c r="B12" s="158">
        <v>4</v>
      </c>
      <c r="C12" s="159" t="s">
        <v>701</v>
      </c>
      <c r="D12" s="160" t="s">
        <v>702</v>
      </c>
      <c r="E12" s="161" t="s">
        <v>895</v>
      </c>
      <c r="F12" s="161" t="s">
        <v>703</v>
      </c>
      <c r="G12" s="161" t="s">
        <v>704</v>
      </c>
      <c r="H12" s="162"/>
      <c r="I12" s="163" t="s">
        <v>896</v>
      </c>
      <c r="J12" s="182"/>
      <c r="K12"/>
    </row>
    <row r="13" spans="1:11" ht="12.75">
      <c r="A13" s="166" t="s">
        <v>384</v>
      </c>
      <c r="B13" s="167"/>
      <c r="C13" s="168" t="s">
        <v>402</v>
      </c>
      <c r="D13" s="169" t="s">
        <v>705</v>
      </c>
      <c r="E13" s="170" t="s">
        <v>706</v>
      </c>
      <c r="F13" s="170" t="s">
        <v>685</v>
      </c>
      <c r="G13" s="170" t="s">
        <v>685</v>
      </c>
      <c r="H13" s="171"/>
      <c r="I13" s="156" t="s">
        <v>707</v>
      </c>
      <c r="J13" s="182"/>
      <c r="K13"/>
    </row>
    <row r="14" spans="1:11" ht="12.75">
      <c r="A14" s="157" t="s">
        <v>708</v>
      </c>
      <c r="B14" s="158">
        <v>6</v>
      </c>
      <c r="C14" s="159" t="s">
        <v>709</v>
      </c>
      <c r="D14" s="160" t="s">
        <v>897</v>
      </c>
      <c r="E14" s="161" t="s">
        <v>898</v>
      </c>
      <c r="F14" s="161" t="s">
        <v>710</v>
      </c>
      <c r="G14" s="161" t="s">
        <v>711</v>
      </c>
      <c r="H14" s="162"/>
      <c r="I14" s="163" t="s">
        <v>899</v>
      </c>
      <c r="J14" s="182"/>
      <c r="K14"/>
    </row>
    <row r="15" spans="1:11" ht="12.75">
      <c r="A15" s="166" t="s">
        <v>387</v>
      </c>
      <c r="B15" s="167"/>
      <c r="C15" s="168" t="s">
        <v>332</v>
      </c>
      <c r="D15" s="169" t="s">
        <v>810</v>
      </c>
      <c r="E15" s="170" t="s">
        <v>685</v>
      </c>
      <c r="F15" s="170" t="s">
        <v>698</v>
      </c>
      <c r="G15" s="170" t="s">
        <v>698</v>
      </c>
      <c r="H15" s="171"/>
      <c r="I15" s="156" t="s">
        <v>900</v>
      </c>
      <c r="J15" s="182"/>
      <c r="K15"/>
    </row>
    <row r="16" spans="1:11" ht="12.75">
      <c r="A16" s="157" t="s">
        <v>713</v>
      </c>
      <c r="B16" s="158">
        <v>7</v>
      </c>
      <c r="C16" s="159" t="s">
        <v>714</v>
      </c>
      <c r="D16" s="160" t="s">
        <v>715</v>
      </c>
      <c r="E16" s="161" t="s">
        <v>716</v>
      </c>
      <c r="F16" s="161" t="s">
        <v>717</v>
      </c>
      <c r="G16" s="161" t="s">
        <v>718</v>
      </c>
      <c r="H16" s="162"/>
      <c r="I16" s="163" t="s">
        <v>719</v>
      </c>
      <c r="J16" s="182"/>
      <c r="K16"/>
    </row>
    <row r="17" spans="1:11" ht="12.75">
      <c r="A17" s="166" t="s">
        <v>387</v>
      </c>
      <c r="B17" s="167"/>
      <c r="C17" s="168" t="s">
        <v>397</v>
      </c>
      <c r="D17" s="169" t="s">
        <v>720</v>
      </c>
      <c r="E17" s="170" t="s">
        <v>705</v>
      </c>
      <c r="F17" s="170" t="s">
        <v>686</v>
      </c>
      <c r="G17" s="170" t="s">
        <v>686</v>
      </c>
      <c r="H17" s="171"/>
      <c r="I17" s="156" t="s">
        <v>901</v>
      </c>
      <c r="J17" s="182"/>
      <c r="K17"/>
    </row>
    <row r="18" spans="1:11" ht="12.75">
      <c r="A18" s="157" t="s">
        <v>721</v>
      </c>
      <c r="B18" s="158">
        <v>12</v>
      </c>
      <c r="C18" s="159" t="s">
        <v>722</v>
      </c>
      <c r="D18" s="160" t="s">
        <v>723</v>
      </c>
      <c r="E18" s="161" t="s">
        <v>730</v>
      </c>
      <c r="F18" s="161" t="s">
        <v>724</v>
      </c>
      <c r="G18" s="161" t="s">
        <v>717</v>
      </c>
      <c r="H18" s="162"/>
      <c r="I18" s="163" t="s">
        <v>902</v>
      </c>
      <c r="J18" s="182"/>
      <c r="K18"/>
    </row>
    <row r="19" spans="1:11" ht="12.75">
      <c r="A19" s="166" t="s">
        <v>384</v>
      </c>
      <c r="B19" s="167"/>
      <c r="C19" s="168" t="s">
        <v>397</v>
      </c>
      <c r="D19" s="169" t="s">
        <v>725</v>
      </c>
      <c r="E19" s="170" t="s">
        <v>720</v>
      </c>
      <c r="F19" s="170" t="s">
        <v>726</v>
      </c>
      <c r="G19" s="170" t="s">
        <v>726</v>
      </c>
      <c r="H19" s="171"/>
      <c r="I19" s="156" t="s">
        <v>727</v>
      </c>
      <c r="J19" s="182"/>
      <c r="K19"/>
    </row>
    <row r="20" spans="1:11" ht="12.75">
      <c r="A20" s="157" t="s">
        <v>728</v>
      </c>
      <c r="B20" s="158">
        <v>11</v>
      </c>
      <c r="C20" s="159" t="s">
        <v>729</v>
      </c>
      <c r="D20" s="160" t="s">
        <v>903</v>
      </c>
      <c r="E20" s="161" t="s">
        <v>904</v>
      </c>
      <c r="F20" s="161" t="s">
        <v>731</v>
      </c>
      <c r="G20" s="161" t="s">
        <v>732</v>
      </c>
      <c r="H20" s="162"/>
      <c r="I20" s="163" t="s">
        <v>905</v>
      </c>
      <c r="J20" s="182"/>
      <c r="K20"/>
    </row>
    <row r="21" spans="1:11" ht="12.75">
      <c r="A21" s="166" t="s">
        <v>387</v>
      </c>
      <c r="B21" s="167"/>
      <c r="C21" s="168" t="s">
        <v>404</v>
      </c>
      <c r="D21" s="169" t="s">
        <v>706</v>
      </c>
      <c r="E21" s="170" t="s">
        <v>733</v>
      </c>
      <c r="F21" s="170" t="s">
        <v>734</v>
      </c>
      <c r="G21" s="170" t="s">
        <v>940</v>
      </c>
      <c r="H21" s="171"/>
      <c r="I21" s="156" t="s">
        <v>906</v>
      </c>
      <c r="J21" s="182"/>
      <c r="K21"/>
    </row>
    <row r="22" spans="1:11" ht="12.75">
      <c r="A22" s="157" t="s">
        <v>736</v>
      </c>
      <c r="B22" s="158">
        <v>8</v>
      </c>
      <c r="C22" s="159" t="s">
        <v>737</v>
      </c>
      <c r="D22" s="160" t="s">
        <v>738</v>
      </c>
      <c r="E22" s="161" t="s">
        <v>907</v>
      </c>
      <c r="F22" s="161" t="s">
        <v>739</v>
      </c>
      <c r="G22" s="161" t="s">
        <v>740</v>
      </c>
      <c r="H22" s="162"/>
      <c r="I22" s="163" t="s">
        <v>908</v>
      </c>
      <c r="J22" s="182"/>
      <c r="K22"/>
    </row>
    <row r="23" spans="1:11" ht="12.75">
      <c r="A23" s="166" t="s">
        <v>387</v>
      </c>
      <c r="B23" s="167"/>
      <c r="C23" s="168" t="s">
        <v>476</v>
      </c>
      <c r="D23" s="169" t="s">
        <v>794</v>
      </c>
      <c r="E23" s="170" t="s">
        <v>941</v>
      </c>
      <c r="F23" s="170" t="s">
        <v>742</v>
      </c>
      <c r="G23" s="170" t="s">
        <v>742</v>
      </c>
      <c r="H23" s="171"/>
      <c r="I23" s="156" t="s">
        <v>743</v>
      </c>
      <c r="J23" s="182"/>
      <c r="K23"/>
    </row>
    <row r="24" spans="1:11" ht="12.75">
      <c r="A24" s="157" t="s">
        <v>744</v>
      </c>
      <c r="B24" s="158">
        <v>29</v>
      </c>
      <c r="C24" s="159" t="s">
        <v>745</v>
      </c>
      <c r="D24" s="160" t="s">
        <v>746</v>
      </c>
      <c r="E24" s="161" t="s">
        <v>909</v>
      </c>
      <c r="F24" s="161" t="s">
        <v>747</v>
      </c>
      <c r="G24" s="161" t="s">
        <v>748</v>
      </c>
      <c r="H24" s="162"/>
      <c r="I24" s="163" t="s">
        <v>759</v>
      </c>
      <c r="J24" s="182"/>
      <c r="K24"/>
    </row>
    <row r="25" spans="1:11" ht="12.75">
      <c r="A25" s="166" t="s">
        <v>385</v>
      </c>
      <c r="B25" s="167"/>
      <c r="C25" s="168" t="s">
        <v>410</v>
      </c>
      <c r="D25" s="169" t="s">
        <v>782</v>
      </c>
      <c r="E25" s="170" t="s">
        <v>750</v>
      </c>
      <c r="F25" s="170" t="s">
        <v>942</v>
      </c>
      <c r="G25" s="170" t="s">
        <v>805</v>
      </c>
      <c r="H25" s="171"/>
      <c r="I25" s="156" t="s">
        <v>753</v>
      </c>
      <c r="J25" s="182"/>
      <c r="K25"/>
    </row>
    <row r="26" spans="1:11" ht="12.75">
      <c r="A26" s="157" t="s">
        <v>754</v>
      </c>
      <c r="B26" s="158">
        <v>27</v>
      </c>
      <c r="C26" s="159" t="s">
        <v>755</v>
      </c>
      <c r="D26" s="160" t="s">
        <v>756</v>
      </c>
      <c r="E26" s="161" t="s">
        <v>910</v>
      </c>
      <c r="F26" s="161" t="s">
        <v>684</v>
      </c>
      <c r="G26" s="161" t="s">
        <v>758</v>
      </c>
      <c r="H26" s="162"/>
      <c r="I26" s="163" t="s">
        <v>911</v>
      </c>
      <c r="J26" s="182"/>
      <c r="K26"/>
    </row>
    <row r="27" spans="1:11" ht="12.75">
      <c r="A27" s="166" t="s">
        <v>385</v>
      </c>
      <c r="B27" s="167"/>
      <c r="C27" s="168" t="s">
        <v>410</v>
      </c>
      <c r="D27" s="169" t="s">
        <v>688</v>
      </c>
      <c r="E27" s="170" t="s">
        <v>741</v>
      </c>
      <c r="F27" s="170" t="s">
        <v>749</v>
      </c>
      <c r="G27" s="170" t="s">
        <v>943</v>
      </c>
      <c r="H27" s="171"/>
      <c r="I27" s="156" t="s">
        <v>762</v>
      </c>
      <c r="J27" s="182"/>
      <c r="K27"/>
    </row>
    <row r="28" spans="1:11" ht="12.75">
      <c r="A28" s="157" t="s">
        <v>944</v>
      </c>
      <c r="B28" s="158">
        <v>34</v>
      </c>
      <c r="C28" s="159" t="s">
        <v>848</v>
      </c>
      <c r="D28" s="160" t="s">
        <v>757</v>
      </c>
      <c r="E28" s="161" t="s">
        <v>945</v>
      </c>
      <c r="F28" s="161" t="s">
        <v>946</v>
      </c>
      <c r="G28" s="161" t="s">
        <v>947</v>
      </c>
      <c r="H28" s="162"/>
      <c r="I28" s="163" t="s">
        <v>948</v>
      </c>
      <c r="J28" s="182"/>
      <c r="K28"/>
    </row>
    <row r="29" spans="1:11" ht="12.75">
      <c r="A29" s="166" t="s">
        <v>384</v>
      </c>
      <c r="B29" s="167"/>
      <c r="C29" s="168" t="s">
        <v>397</v>
      </c>
      <c r="D29" s="169" t="s">
        <v>949</v>
      </c>
      <c r="E29" s="170" t="s">
        <v>760</v>
      </c>
      <c r="F29" s="170" t="s">
        <v>950</v>
      </c>
      <c r="G29" s="170" t="s">
        <v>951</v>
      </c>
      <c r="H29" s="171"/>
      <c r="I29" s="156" t="s">
        <v>952</v>
      </c>
      <c r="J29" s="182"/>
      <c r="K29"/>
    </row>
    <row r="30" spans="1:11" ht="12.75">
      <c r="A30" s="157" t="s">
        <v>953</v>
      </c>
      <c r="B30" s="158">
        <v>18</v>
      </c>
      <c r="C30" s="159" t="s">
        <v>763</v>
      </c>
      <c r="D30" s="160" t="s">
        <v>764</v>
      </c>
      <c r="E30" s="161" t="s">
        <v>765</v>
      </c>
      <c r="F30" s="161" t="s">
        <v>766</v>
      </c>
      <c r="G30" s="161" t="s">
        <v>767</v>
      </c>
      <c r="H30" s="162"/>
      <c r="I30" s="163" t="s">
        <v>768</v>
      </c>
      <c r="J30" s="182"/>
      <c r="K30"/>
    </row>
    <row r="31" spans="1:11" ht="12.75">
      <c r="A31" s="166" t="s">
        <v>383</v>
      </c>
      <c r="B31" s="167"/>
      <c r="C31" s="168" t="s">
        <v>455</v>
      </c>
      <c r="D31" s="169" t="s">
        <v>943</v>
      </c>
      <c r="E31" s="170" t="s">
        <v>954</v>
      </c>
      <c r="F31" s="170" t="s">
        <v>751</v>
      </c>
      <c r="G31" s="170" t="s">
        <v>761</v>
      </c>
      <c r="H31" s="171"/>
      <c r="I31" s="156" t="s">
        <v>912</v>
      </c>
      <c r="J31" s="182"/>
      <c r="K31"/>
    </row>
    <row r="32" spans="1:11" ht="12.75">
      <c r="A32" s="157" t="s">
        <v>955</v>
      </c>
      <c r="B32" s="158">
        <v>39</v>
      </c>
      <c r="C32" s="159" t="s">
        <v>853</v>
      </c>
      <c r="D32" s="160" t="s">
        <v>785</v>
      </c>
      <c r="E32" s="161" t="s">
        <v>956</v>
      </c>
      <c r="F32" s="161" t="s">
        <v>694</v>
      </c>
      <c r="G32" s="161" t="s">
        <v>957</v>
      </c>
      <c r="H32" s="162"/>
      <c r="I32" s="163" t="s">
        <v>958</v>
      </c>
      <c r="J32" s="182"/>
      <c r="K32"/>
    </row>
    <row r="33" spans="1:11" ht="12.75">
      <c r="A33" s="166" t="s">
        <v>385</v>
      </c>
      <c r="B33" s="167"/>
      <c r="C33" s="168" t="s">
        <v>410</v>
      </c>
      <c r="D33" s="169" t="s">
        <v>816</v>
      </c>
      <c r="E33" s="170" t="s">
        <v>959</v>
      </c>
      <c r="F33" s="170" t="s">
        <v>960</v>
      </c>
      <c r="G33" s="170" t="s">
        <v>782</v>
      </c>
      <c r="H33" s="171"/>
      <c r="I33" s="156" t="s">
        <v>961</v>
      </c>
      <c r="J33" s="182"/>
      <c r="K33"/>
    </row>
    <row r="34" spans="1:11" ht="12.75">
      <c r="A34" s="157" t="s">
        <v>962</v>
      </c>
      <c r="B34" s="158">
        <v>28</v>
      </c>
      <c r="C34" s="159" t="s">
        <v>770</v>
      </c>
      <c r="D34" s="160" t="s">
        <v>913</v>
      </c>
      <c r="E34" s="161" t="s">
        <v>771</v>
      </c>
      <c r="F34" s="161" t="s">
        <v>772</v>
      </c>
      <c r="G34" s="161" t="s">
        <v>773</v>
      </c>
      <c r="H34" s="162"/>
      <c r="I34" s="163" t="s">
        <v>781</v>
      </c>
      <c r="J34" s="182"/>
      <c r="K34"/>
    </row>
    <row r="35" spans="1:11" ht="12.75">
      <c r="A35" s="166" t="s">
        <v>385</v>
      </c>
      <c r="B35" s="167"/>
      <c r="C35" s="168" t="s">
        <v>410</v>
      </c>
      <c r="D35" s="169" t="s">
        <v>787</v>
      </c>
      <c r="E35" s="170" t="s">
        <v>774</v>
      </c>
      <c r="F35" s="170" t="s">
        <v>963</v>
      </c>
      <c r="G35" s="170" t="s">
        <v>964</v>
      </c>
      <c r="H35" s="171"/>
      <c r="I35" s="156" t="s">
        <v>776</v>
      </c>
      <c r="J35" s="182"/>
      <c r="K35"/>
    </row>
    <row r="36" spans="1:11" ht="12.75">
      <c r="A36" s="157" t="s">
        <v>965</v>
      </c>
      <c r="B36" s="158">
        <v>17</v>
      </c>
      <c r="C36" s="159" t="s">
        <v>777</v>
      </c>
      <c r="D36" s="160" t="s">
        <v>778</v>
      </c>
      <c r="E36" s="161" t="s">
        <v>914</v>
      </c>
      <c r="F36" s="161" t="s">
        <v>780</v>
      </c>
      <c r="G36" s="161" t="s">
        <v>747</v>
      </c>
      <c r="H36" s="162"/>
      <c r="I36" s="163" t="s">
        <v>915</v>
      </c>
      <c r="J36" s="182"/>
      <c r="K36"/>
    </row>
    <row r="37" spans="1:11" ht="12.75">
      <c r="A37" s="166" t="s">
        <v>383</v>
      </c>
      <c r="B37" s="167"/>
      <c r="C37" s="168" t="s">
        <v>456</v>
      </c>
      <c r="D37" s="169" t="s">
        <v>761</v>
      </c>
      <c r="E37" s="170" t="s">
        <v>966</v>
      </c>
      <c r="F37" s="170" t="s">
        <v>816</v>
      </c>
      <c r="G37" s="170" t="s">
        <v>967</v>
      </c>
      <c r="H37" s="171"/>
      <c r="I37" s="156" t="s">
        <v>783</v>
      </c>
      <c r="J37" s="182"/>
      <c r="K37"/>
    </row>
    <row r="38" spans="1:11" ht="12.75">
      <c r="A38" s="157" t="s">
        <v>968</v>
      </c>
      <c r="B38" s="158">
        <v>19</v>
      </c>
      <c r="C38" s="159" t="s">
        <v>784</v>
      </c>
      <c r="D38" s="160" t="s">
        <v>785</v>
      </c>
      <c r="E38" s="161" t="s">
        <v>738</v>
      </c>
      <c r="F38" s="161" t="s">
        <v>731</v>
      </c>
      <c r="G38" s="161" t="s">
        <v>767</v>
      </c>
      <c r="H38" s="162"/>
      <c r="I38" s="163" t="s">
        <v>786</v>
      </c>
      <c r="J38" s="182"/>
      <c r="K38"/>
    </row>
    <row r="39" spans="1:11" ht="12.75">
      <c r="A39" s="166" t="s">
        <v>383</v>
      </c>
      <c r="B39" s="167"/>
      <c r="C39" s="168" t="s">
        <v>456</v>
      </c>
      <c r="D39" s="169" t="s">
        <v>969</v>
      </c>
      <c r="E39" s="170" t="s">
        <v>951</v>
      </c>
      <c r="F39" s="170" t="s">
        <v>750</v>
      </c>
      <c r="G39" s="170" t="s">
        <v>761</v>
      </c>
      <c r="H39" s="171"/>
      <c r="I39" s="156" t="s">
        <v>916</v>
      </c>
      <c r="J39" s="182"/>
      <c r="K39"/>
    </row>
    <row r="40" spans="1:11" ht="12.75">
      <c r="A40" s="157" t="s">
        <v>970</v>
      </c>
      <c r="B40" s="158">
        <v>31</v>
      </c>
      <c r="C40" s="159" t="s">
        <v>788</v>
      </c>
      <c r="D40" s="160" t="s">
        <v>789</v>
      </c>
      <c r="E40" s="161" t="s">
        <v>790</v>
      </c>
      <c r="F40" s="161" t="s">
        <v>791</v>
      </c>
      <c r="G40" s="161" t="s">
        <v>792</v>
      </c>
      <c r="H40" s="162"/>
      <c r="I40" s="163" t="s">
        <v>793</v>
      </c>
      <c r="J40" s="182"/>
      <c r="K40"/>
    </row>
    <row r="41" spans="1:11" ht="12.75">
      <c r="A41" s="166" t="s">
        <v>387</v>
      </c>
      <c r="B41" s="167"/>
      <c r="C41" s="168" t="s">
        <v>404</v>
      </c>
      <c r="D41" s="169" t="s">
        <v>712</v>
      </c>
      <c r="E41" s="170" t="s">
        <v>971</v>
      </c>
      <c r="F41" s="170" t="s">
        <v>935</v>
      </c>
      <c r="G41" s="170" t="s">
        <v>972</v>
      </c>
      <c r="H41" s="171"/>
      <c r="I41" s="156" t="s">
        <v>917</v>
      </c>
      <c r="J41" s="182"/>
      <c r="K41"/>
    </row>
    <row r="42" spans="1:11" ht="12.75">
      <c r="A42" s="157" t="s">
        <v>973</v>
      </c>
      <c r="B42" s="158">
        <v>36</v>
      </c>
      <c r="C42" s="159" t="s">
        <v>850</v>
      </c>
      <c r="D42" s="160" t="s">
        <v>974</v>
      </c>
      <c r="E42" s="161" t="s">
        <v>956</v>
      </c>
      <c r="F42" s="161" t="s">
        <v>809</v>
      </c>
      <c r="G42" s="161" t="s">
        <v>780</v>
      </c>
      <c r="H42" s="162"/>
      <c r="I42" s="163" t="s">
        <v>975</v>
      </c>
      <c r="J42" s="182"/>
      <c r="K42"/>
    </row>
    <row r="43" spans="1:11" ht="12.75">
      <c r="A43" s="166" t="s">
        <v>390</v>
      </c>
      <c r="B43" s="167"/>
      <c r="C43" s="168" t="s">
        <v>166</v>
      </c>
      <c r="D43" s="169" t="s">
        <v>951</v>
      </c>
      <c r="E43" s="170" t="s">
        <v>976</v>
      </c>
      <c r="F43" s="170" t="s">
        <v>977</v>
      </c>
      <c r="G43" s="170" t="s">
        <v>837</v>
      </c>
      <c r="H43" s="171"/>
      <c r="I43" s="156" t="s">
        <v>978</v>
      </c>
      <c r="J43" s="182"/>
      <c r="K43"/>
    </row>
    <row r="44" spans="1:11" ht="12.75">
      <c r="A44" s="157" t="s">
        <v>936</v>
      </c>
      <c r="B44" s="158">
        <v>33</v>
      </c>
      <c r="C44" s="159" t="s">
        <v>847</v>
      </c>
      <c r="D44" s="160" t="s">
        <v>979</v>
      </c>
      <c r="E44" s="161" t="s">
        <v>797</v>
      </c>
      <c r="F44" s="161" t="s">
        <v>731</v>
      </c>
      <c r="G44" s="161" t="s">
        <v>957</v>
      </c>
      <c r="H44" s="162"/>
      <c r="I44" s="163" t="s">
        <v>980</v>
      </c>
      <c r="J44" s="182"/>
      <c r="K44"/>
    </row>
    <row r="45" spans="1:11" ht="12.75">
      <c r="A45" s="166" t="s">
        <v>386</v>
      </c>
      <c r="B45" s="167"/>
      <c r="C45" s="168" t="s">
        <v>416</v>
      </c>
      <c r="D45" s="169" t="s">
        <v>981</v>
      </c>
      <c r="E45" s="170" t="s">
        <v>982</v>
      </c>
      <c r="F45" s="170" t="s">
        <v>750</v>
      </c>
      <c r="G45" s="170" t="s">
        <v>782</v>
      </c>
      <c r="H45" s="171"/>
      <c r="I45" s="156" t="s">
        <v>983</v>
      </c>
      <c r="J45" s="182"/>
      <c r="K45"/>
    </row>
    <row r="46" spans="1:11" ht="12.75">
      <c r="A46" s="157" t="s">
        <v>937</v>
      </c>
      <c r="B46" s="158">
        <v>32</v>
      </c>
      <c r="C46" s="159" t="s">
        <v>796</v>
      </c>
      <c r="D46" s="160" t="s">
        <v>797</v>
      </c>
      <c r="E46" s="161" t="s">
        <v>779</v>
      </c>
      <c r="F46" s="161" t="s">
        <v>798</v>
      </c>
      <c r="G46" s="161" t="s">
        <v>799</v>
      </c>
      <c r="H46" s="162"/>
      <c r="I46" s="163" t="s">
        <v>918</v>
      </c>
      <c r="J46" s="182"/>
      <c r="K46"/>
    </row>
    <row r="47" spans="1:11" ht="12.75">
      <c r="A47" s="166" t="s">
        <v>386</v>
      </c>
      <c r="B47" s="167"/>
      <c r="C47" s="168" t="s">
        <v>416</v>
      </c>
      <c r="D47" s="169" t="s">
        <v>769</v>
      </c>
      <c r="E47" s="170" t="s">
        <v>820</v>
      </c>
      <c r="F47" s="170" t="s">
        <v>984</v>
      </c>
      <c r="G47" s="170" t="s">
        <v>984</v>
      </c>
      <c r="H47" s="171"/>
      <c r="I47" s="156" t="s">
        <v>801</v>
      </c>
      <c r="J47" s="182"/>
      <c r="K47"/>
    </row>
    <row r="48" spans="1:11" ht="12.75">
      <c r="A48" s="157" t="s">
        <v>985</v>
      </c>
      <c r="B48" s="158">
        <v>37</v>
      </c>
      <c r="C48" s="159" t="s">
        <v>851</v>
      </c>
      <c r="D48" s="160" t="s">
        <v>715</v>
      </c>
      <c r="E48" s="161" t="s">
        <v>986</v>
      </c>
      <c r="F48" s="161" t="s">
        <v>694</v>
      </c>
      <c r="G48" s="161" t="s">
        <v>683</v>
      </c>
      <c r="H48" s="162"/>
      <c r="I48" s="163" t="s">
        <v>987</v>
      </c>
      <c r="J48" s="182"/>
      <c r="K48"/>
    </row>
    <row r="49" spans="1:11" ht="12.75">
      <c r="A49" s="166" t="s">
        <v>387</v>
      </c>
      <c r="B49" s="167"/>
      <c r="C49" s="168" t="s">
        <v>404</v>
      </c>
      <c r="D49" s="169" t="s">
        <v>720</v>
      </c>
      <c r="E49" s="170" t="s">
        <v>988</v>
      </c>
      <c r="F49" s="170" t="s">
        <v>795</v>
      </c>
      <c r="G49" s="170" t="s">
        <v>735</v>
      </c>
      <c r="H49" s="171"/>
      <c r="I49" s="156" t="s">
        <v>989</v>
      </c>
      <c r="J49" s="182"/>
      <c r="K49"/>
    </row>
    <row r="50" spans="1:11" ht="12.75">
      <c r="A50" s="157" t="s">
        <v>990</v>
      </c>
      <c r="B50" s="158">
        <v>41</v>
      </c>
      <c r="C50" s="159" t="s">
        <v>855</v>
      </c>
      <c r="D50" s="160" t="s">
        <v>926</v>
      </c>
      <c r="E50" s="161" t="s">
        <v>991</v>
      </c>
      <c r="F50" s="161" t="s">
        <v>992</v>
      </c>
      <c r="G50" s="161" t="s">
        <v>731</v>
      </c>
      <c r="H50" s="162"/>
      <c r="I50" s="163" t="s">
        <v>993</v>
      </c>
      <c r="J50" s="182"/>
      <c r="K50"/>
    </row>
    <row r="51" spans="1:11" ht="12.75">
      <c r="A51" s="166" t="s">
        <v>385</v>
      </c>
      <c r="B51" s="167"/>
      <c r="C51" s="168" t="s">
        <v>410</v>
      </c>
      <c r="D51" s="169" t="s">
        <v>815</v>
      </c>
      <c r="E51" s="170" t="s">
        <v>994</v>
      </c>
      <c r="F51" s="170" t="s">
        <v>699</v>
      </c>
      <c r="G51" s="170" t="s">
        <v>976</v>
      </c>
      <c r="H51" s="171"/>
      <c r="I51" s="156" t="s">
        <v>995</v>
      </c>
      <c r="J51" s="182"/>
      <c r="K51"/>
    </row>
    <row r="52" spans="1:11" ht="12.75">
      <c r="A52" s="157" t="s">
        <v>996</v>
      </c>
      <c r="B52" s="158">
        <v>40</v>
      </c>
      <c r="C52" s="159" t="s">
        <v>854</v>
      </c>
      <c r="D52" s="160" t="s">
        <v>997</v>
      </c>
      <c r="E52" s="161" t="s">
        <v>998</v>
      </c>
      <c r="F52" s="161" t="s">
        <v>999</v>
      </c>
      <c r="G52" s="161" t="s">
        <v>992</v>
      </c>
      <c r="H52" s="162"/>
      <c r="I52" s="163" t="s">
        <v>1000</v>
      </c>
      <c r="J52" s="182"/>
      <c r="K52"/>
    </row>
    <row r="53" spans="1:11" ht="12.75">
      <c r="A53" s="166" t="s">
        <v>393</v>
      </c>
      <c r="B53" s="167"/>
      <c r="C53" s="168" t="s">
        <v>335</v>
      </c>
      <c r="D53" s="169" t="s">
        <v>1001</v>
      </c>
      <c r="E53" s="170" t="s">
        <v>1002</v>
      </c>
      <c r="F53" s="170" t="s">
        <v>1003</v>
      </c>
      <c r="G53" s="170" t="s">
        <v>800</v>
      </c>
      <c r="H53" s="171"/>
      <c r="I53" s="156" t="s">
        <v>1004</v>
      </c>
      <c r="J53" s="182"/>
      <c r="K53"/>
    </row>
    <row r="54" spans="1:11" ht="12.75">
      <c r="A54" s="157" t="s">
        <v>1005</v>
      </c>
      <c r="B54" s="158">
        <v>20</v>
      </c>
      <c r="C54" s="159" t="s">
        <v>802</v>
      </c>
      <c r="D54" s="160" t="s">
        <v>919</v>
      </c>
      <c r="E54" s="161" t="s">
        <v>803</v>
      </c>
      <c r="F54" s="161" t="s">
        <v>747</v>
      </c>
      <c r="G54" s="161" t="s">
        <v>804</v>
      </c>
      <c r="H54" s="162"/>
      <c r="I54" s="163" t="s">
        <v>920</v>
      </c>
      <c r="J54" s="182"/>
      <c r="K54"/>
    </row>
    <row r="55" spans="1:11" ht="12.75">
      <c r="A55" s="166" t="s">
        <v>383</v>
      </c>
      <c r="B55" s="167"/>
      <c r="C55" s="168" t="s">
        <v>455</v>
      </c>
      <c r="D55" s="169" t="s">
        <v>963</v>
      </c>
      <c r="E55" s="170" t="s">
        <v>963</v>
      </c>
      <c r="F55" s="170" t="s">
        <v>787</v>
      </c>
      <c r="G55" s="170" t="s">
        <v>787</v>
      </c>
      <c r="H55" s="171"/>
      <c r="I55" s="156" t="s">
        <v>806</v>
      </c>
      <c r="J55" s="182"/>
      <c r="K55"/>
    </row>
    <row r="56" spans="1:11" ht="12.75">
      <c r="A56" s="157" t="s">
        <v>1006</v>
      </c>
      <c r="B56" s="158">
        <v>30</v>
      </c>
      <c r="C56" s="159" t="s">
        <v>807</v>
      </c>
      <c r="D56" s="160" t="s">
        <v>921</v>
      </c>
      <c r="E56" s="161" t="s">
        <v>922</v>
      </c>
      <c r="F56" s="161" t="s">
        <v>808</v>
      </c>
      <c r="G56" s="161" t="s">
        <v>809</v>
      </c>
      <c r="H56" s="162"/>
      <c r="I56" s="163" t="s">
        <v>923</v>
      </c>
      <c r="J56" s="182"/>
      <c r="K56"/>
    </row>
    <row r="57" spans="1:11" ht="12.75">
      <c r="A57" s="166" t="s">
        <v>387</v>
      </c>
      <c r="B57" s="167"/>
      <c r="C57" s="168" t="s">
        <v>404</v>
      </c>
      <c r="D57" s="169" t="s">
        <v>1007</v>
      </c>
      <c r="E57" s="170" t="s">
        <v>1008</v>
      </c>
      <c r="F57" s="170" t="s">
        <v>1009</v>
      </c>
      <c r="G57" s="170" t="s">
        <v>1010</v>
      </c>
      <c r="H57" s="171"/>
      <c r="I57" s="156" t="s">
        <v>924</v>
      </c>
      <c r="J57" s="182"/>
      <c r="K57"/>
    </row>
    <row r="58" spans="1:11" ht="12.75">
      <c r="A58" s="157" t="s">
        <v>1011</v>
      </c>
      <c r="B58" s="158">
        <v>35</v>
      </c>
      <c r="C58" s="159" t="s">
        <v>849</v>
      </c>
      <c r="D58" s="160" t="s">
        <v>925</v>
      </c>
      <c r="E58" s="161" t="s">
        <v>1012</v>
      </c>
      <c r="F58" s="161" t="s">
        <v>792</v>
      </c>
      <c r="G58" s="161" t="s">
        <v>766</v>
      </c>
      <c r="H58" s="162"/>
      <c r="I58" s="163" t="s">
        <v>1013</v>
      </c>
      <c r="J58" s="182"/>
      <c r="K58"/>
    </row>
    <row r="59" spans="1:11" ht="12.75">
      <c r="A59" s="166" t="s">
        <v>390</v>
      </c>
      <c r="B59" s="167"/>
      <c r="C59" s="168" t="s">
        <v>402</v>
      </c>
      <c r="D59" s="169" t="s">
        <v>1014</v>
      </c>
      <c r="E59" s="170" t="s">
        <v>938</v>
      </c>
      <c r="F59" s="170" t="s">
        <v>775</v>
      </c>
      <c r="G59" s="170" t="s">
        <v>775</v>
      </c>
      <c r="H59" s="171"/>
      <c r="I59" s="156" t="s">
        <v>1015</v>
      </c>
      <c r="J59" s="182"/>
      <c r="K59"/>
    </row>
    <row r="60" spans="1:11" ht="12.75">
      <c r="A60" s="157" t="s">
        <v>1016</v>
      </c>
      <c r="B60" s="158">
        <v>15</v>
      </c>
      <c r="C60" s="159" t="s">
        <v>811</v>
      </c>
      <c r="D60" s="160" t="s">
        <v>925</v>
      </c>
      <c r="E60" s="161" t="s">
        <v>926</v>
      </c>
      <c r="F60" s="161" t="s">
        <v>813</v>
      </c>
      <c r="G60" s="161" t="s">
        <v>814</v>
      </c>
      <c r="H60" s="162"/>
      <c r="I60" s="163" t="s">
        <v>927</v>
      </c>
      <c r="J60" s="182"/>
      <c r="K60"/>
    </row>
    <row r="61" spans="1:11" ht="12.75">
      <c r="A61" s="166" t="s">
        <v>383</v>
      </c>
      <c r="B61" s="167"/>
      <c r="C61" s="168" t="s">
        <v>332</v>
      </c>
      <c r="D61" s="169" t="s">
        <v>1017</v>
      </c>
      <c r="E61" s="170" t="s">
        <v>837</v>
      </c>
      <c r="F61" s="170" t="s">
        <v>1046</v>
      </c>
      <c r="G61" s="170" t="s">
        <v>1171</v>
      </c>
      <c r="H61" s="171"/>
      <c r="I61" s="156" t="s">
        <v>928</v>
      </c>
      <c r="J61" s="182"/>
      <c r="K61"/>
    </row>
    <row r="62" spans="1:11" ht="12.75">
      <c r="A62" s="157" t="s">
        <v>1019</v>
      </c>
      <c r="B62" s="158">
        <v>21</v>
      </c>
      <c r="C62" s="159" t="s">
        <v>817</v>
      </c>
      <c r="D62" s="160" t="s">
        <v>818</v>
      </c>
      <c r="E62" s="161" t="s">
        <v>929</v>
      </c>
      <c r="F62" s="161" t="s">
        <v>813</v>
      </c>
      <c r="G62" s="161" t="s">
        <v>819</v>
      </c>
      <c r="H62" s="162"/>
      <c r="I62" s="163" t="s">
        <v>930</v>
      </c>
      <c r="J62" s="182"/>
      <c r="K62"/>
    </row>
    <row r="63" spans="1:11" ht="12.75">
      <c r="A63" s="166" t="s">
        <v>462</v>
      </c>
      <c r="B63" s="167"/>
      <c r="C63" s="168" t="s">
        <v>455</v>
      </c>
      <c r="D63" s="169" t="s">
        <v>1020</v>
      </c>
      <c r="E63" s="170" t="s">
        <v>1021</v>
      </c>
      <c r="F63" s="170" t="s">
        <v>1028</v>
      </c>
      <c r="G63" s="170" t="s">
        <v>1023</v>
      </c>
      <c r="H63" s="171"/>
      <c r="I63" s="156" t="s">
        <v>821</v>
      </c>
      <c r="J63" s="182"/>
      <c r="K63"/>
    </row>
    <row r="64" spans="1:11" ht="12.75">
      <c r="A64" s="157" t="s">
        <v>1024</v>
      </c>
      <c r="B64" s="158">
        <v>24</v>
      </c>
      <c r="C64" s="159" t="s">
        <v>822</v>
      </c>
      <c r="D64" s="160" t="s">
        <v>823</v>
      </c>
      <c r="E64" s="161" t="s">
        <v>931</v>
      </c>
      <c r="F64" s="161" t="s">
        <v>824</v>
      </c>
      <c r="G64" s="161" t="s">
        <v>825</v>
      </c>
      <c r="H64" s="162"/>
      <c r="I64" s="163" t="s">
        <v>831</v>
      </c>
      <c r="J64" s="182"/>
      <c r="K64"/>
    </row>
    <row r="65" spans="1:11" ht="12.75">
      <c r="A65" s="166" t="s">
        <v>462</v>
      </c>
      <c r="B65" s="167"/>
      <c r="C65" s="168" t="s">
        <v>455</v>
      </c>
      <c r="D65" s="169" t="s">
        <v>1025</v>
      </c>
      <c r="E65" s="170" t="s">
        <v>1026</v>
      </c>
      <c r="F65" s="170" t="s">
        <v>1027</v>
      </c>
      <c r="G65" s="170" t="s">
        <v>1028</v>
      </c>
      <c r="H65" s="171"/>
      <c r="I65" s="156" t="s">
        <v>826</v>
      </c>
      <c r="J65" s="182"/>
      <c r="K65"/>
    </row>
    <row r="66" spans="1:11" ht="12.75">
      <c r="A66" s="157" t="s">
        <v>1029</v>
      </c>
      <c r="B66" s="158">
        <v>22</v>
      </c>
      <c r="C66" s="159" t="s">
        <v>827</v>
      </c>
      <c r="D66" s="160" t="s">
        <v>812</v>
      </c>
      <c r="E66" s="161" t="s">
        <v>828</v>
      </c>
      <c r="F66" s="161" t="s">
        <v>829</v>
      </c>
      <c r="G66" s="161" t="s">
        <v>830</v>
      </c>
      <c r="H66" s="162"/>
      <c r="I66" s="163" t="s">
        <v>932</v>
      </c>
      <c r="J66" s="182"/>
      <c r="K66"/>
    </row>
    <row r="67" spans="1:11" ht="12.75">
      <c r="A67" s="166" t="s">
        <v>462</v>
      </c>
      <c r="B67" s="167"/>
      <c r="C67" s="168" t="s">
        <v>455</v>
      </c>
      <c r="D67" s="169" t="s">
        <v>1030</v>
      </c>
      <c r="E67" s="170" t="s">
        <v>1031</v>
      </c>
      <c r="F67" s="170" t="s">
        <v>1172</v>
      </c>
      <c r="G67" s="170" t="s">
        <v>1032</v>
      </c>
      <c r="H67" s="171"/>
      <c r="I67" s="156" t="s">
        <v>832</v>
      </c>
      <c r="J67" s="182"/>
      <c r="K67"/>
    </row>
    <row r="68" spans="1:11" ht="12.75">
      <c r="A68" s="157" t="s">
        <v>1033</v>
      </c>
      <c r="B68" s="158">
        <v>42</v>
      </c>
      <c r="C68" s="159" t="s">
        <v>856</v>
      </c>
      <c r="D68" s="160" t="s">
        <v>1034</v>
      </c>
      <c r="E68" s="161" t="s">
        <v>1035</v>
      </c>
      <c r="F68" s="161" t="s">
        <v>798</v>
      </c>
      <c r="G68" s="161" t="s">
        <v>773</v>
      </c>
      <c r="H68" s="162"/>
      <c r="I68" s="163" t="s">
        <v>1036</v>
      </c>
      <c r="J68" s="182"/>
      <c r="K68"/>
    </row>
    <row r="69" spans="1:11" ht="12.75">
      <c r="A69" s="166" t="s">
        <v>384</v>
      </c>
      <c r="B69" s="167"/>
      <c r="C69" s="168" t="s">
        <v>427</v>
      </c>
      <c r="D69" s="169" t="s">
        <v>1037</v>
      </c>
      <c r="E69" s="170" t="s">
        <v>1038</v>
      </c>
      <c r="F69" s="170" t="s">
        <v>1039</v>
      </c>
      <c r="G69" s="170" t="s">
        <v>964</v>
      </c>
      <c r="H69" s="171"/>
      <c r="I69" s="156" t="s">
        <v>1040</v>
      </c>
      <c r="J69" s="182"/>
      <c r="K69"/>
    </row>
    <row r="70" spans="1:11" ht="12.75">
      <c r="A70" s="157" t="s">
        <v>1156</v>
      </c>
      <c r="B70" s="158">
        <v>43</v>
      </c>
      <c r="C70" s="159" t="s">
        <v>857</v>
      </c>
      <c r="D70" s="160" t="s">
        <v>1048</v>
      </c>
      <c r="E70" s="161" t="s">
        <v>1049</v>
      </c>
      <c r="F70" s="161" t="s">
        <v>1050</v>
      </c>
      <c r="G70" s="161" t="s">
        <v>1051</v>
      </c>
      <c r="H70" s="162"/>
      <c r="I70" s="163" t="s">
        <v>1052</v>
      </c>
      <c r="J70" s="182"/>
      <c r="K70"/>
    </row>
    <row r="71" spans="1:11" ht="12.75">
      <c r="A71" s="166" t="s">
        <v>393</v>
      </c>
      <c r="B71" s="167"/>
      <c r="C71" s="168" t="s">
        <v>452</v>
      </c>
      <c r="D71" s="169" t="s">
        <v>1053</v>
      </c>
      <c r="E71" s="170" t="s">
        <v>1054</v>
      </c>
      <c r="F71" s="170" t="s">
        <v>1173</v>
      </c>
      <c r="G71" s="170" t="s">
        <v>1174</v>
      </c>
      <c r="H71" s="171"/>
      <c r="I71" s="156" t="s">
        <v>1056</v>
      </c>
      <c r="J71" s="182"/>
      <c r="K71"/>
    </row>
    <row r="72" spans="1:11" ht="12.75">
      <c r="A72" s="157" t="s">
        <v>1157</v>
      </c>
      <c r="B72" s="158">
        <v>46</v>
      </c>
      <c r="C72" s="159" t="s">
        <v>860</v>
      </c>
      <c r="D72" s="160" t="s">
        <v>1058</v>
      </c>
      <c r="E72" s="161" t="s">
        <v>1059</v>
      </c>
      <c r="F72" s="161" t="s">
        <v>1060</v>
      </c>
      <c r="G72" s="161" t="s">
        <v>1060</v>
      </c>
      <c r="H72" s="162"/>
      <c r="I72" s="163" t="s">
        <v>1061</v>
      </c>
      <c r="J72" s="182"/>
      <c r="K72"/>
    </row>
    <row r="73" spans="1:11" ht="12.75">
      <c r="A73" s="166" t="s">
        <v>390</v>
      </c>
      <c r="B73" s="167"/>
      <c r="C73" s="168" t="s">
        <v>427</v>
      </c>
      <c r="D73" s="169" t="s">
        <v>1046</v>
      </c>
      <c r="E73" s="170" t="s">
        <v>1018</v>
      </c>
      <c r="F73" s="170" t="s">
        <v>1164</v>
      </c>
      <c r="G73" s="170" t="s">
        <v>1047</v>
      </c>
      <c r="H73" s="171"/>
      <c r="I73" s="156" t="s">
        <v>1062</v>
      </c>
      <c r="J73" s="182"/>
      <c r="K73"/>
    </row>
    <row r="74" spans="1:11" ht="12.75">
      <c r="A74" s="157" t="s">
        <v>1057</v>
      </c>
      <c r="B74" s="158">
        <v>53</v>
      </c>
      <c r="C74" s="159" t="s">
        <v>867</v>
      </c>
      <c r="D74" s="160" t="s">
        <v>1041</v>
      </c>
      <c r="E74" s="161" t="s">
        <v>1042</v>
      </c>
      <c r="F74" s="161" t="s">
        <v>1043</v>
      </c>
      <c r="G74" s="161" t="s">
        <v>1044</v>
      </c>
      <c r="H74" s="162" t="s">
        <v>1158</v>
      </c>
      <c r="I74" s="163" t="s">
        <v>1159</v>
      </c>
      <c r="J74" s="182"/>
      <c r="K74"/>
    </row>
    <row r="75" spans="1:11" ht="12.75">
      <c r="A75" s="166" t="s">
        <v>384</v>
      </c>
      <c r="B75" s="167"/>
      <c r="C75" s="168" t="s">
        <v>405</v>
      </c>
      <c r="D75" s="169" t="s">
        <v>1045</v>
      </c>
      <c r="E75" s="170" t="s">
        <v>1046</v>
      </c>
      <c r="F75" s="170" t="s">
        <v>1175</v>
      </c>
      <c r="G75" s="170" t="s">
        <v>1176</v>
      </c>
      <c r="H75" s="171"/>
      <c r="I75" s="156" t="s">
        <v>1160</v>
      </c>
      <c r="J75" s="182"/>
      <c r="K75"/>
    </row>
    <row r="76" spans="1:11" ht="12.75">
      <c r="A76" s="157" t="s">
        <v>1063</v>
      </c>
      <c r="B76" s="158">
        <v>47</v>
      </c>
      <c r="C76" s="159" t="s">
        <v>861</v>
      </c>
      <c r="D76" s="160" t="s">
        <v>1064</v>
      </c>
      <c r="E76" s="161" t="s">
        <v>1065</v>
      </c>
      <c r="F76" s="161" t="s">
        <v>798</v>
      </c>
      <c r="G76" s="161" t="s">
        <v>772</v>
      </c>
      <c r="H76" s="162"/>
      <c r="I76" s="163" t="s">
        <v>1066</v>
      </c>
      <c r="J76" s="182"/>
      <c r="K76"/>
    </row>
    <row r="77" spans="1:11" ht="12.75">
      <c r="A77" s="166" t="s">
        <v>387</v>
      </c>
      <c r="B77" s="167"/>
      <c r="C77" s="168" t="s">
        <v>404</v>
      </c>
      <c r="D77" s="169" t="s">
        <v>1067</v>
      </c>
      <c r="E77" s="170" t="s">
        <v>1068</v>
      </c>
      <c r="F77" s="170" t="s">
        <v>1069</v>
      </c>
      <c r="G77" s="170" t="s">
        <v>1070</v>
      </c>
      <c r="H77" s="171"/>
      <c r="I77" s="156" t="s">
        <v>1071</v>
      </c>
      <c r="J77" s="182"/>
      <c r="K77"/>
    </row>
    <row r="78" spans="1:11" ht="12.75">
      <c r="A78" s="157" t="s">
        <v>1161</v>
      </c>
      <c r="B78" s="158">
        <v>23</v>
      </c>
      <c r="C78" s="159" t="s">
        <v>833</v>
      </c>
      <c r="D78" s="160" t="s">
        <v>834</v>
      </c>
      <c r="E78" s="161" t="s">
        <v>933</v>
      </c>
      <c r="F78" s="161" t="s">
        <v>835</v>
      </c>
      <c r="G78" s="161" t="s">
        <v>836</v>
      </c>
      <c r="H78" s="162"/>
      <c r="I78" s="163" t="s">
        <v>934</v>
      </c>
      <c r="J78" s="182"/>
      <c r="K78"/>
    </row>
    <row r="79" spans="1:11" ht="12.75">
      <c r="A79" s="166" t="s">
        <v>383</v>
      </c>
      <c r="B79" s="167"/>
      <c r="C79" s="168" t="s">
        <v>445</v>
      </c>
      <c r="D79" s="169" t="s">
        <v>1162</v>
      </c>
      <c r="E79" s="170" t="s">
        <v>1163</v>
      </c>
      <c r="F79" s="170" t="s">
        <v>1126</v>
      </c>
      <c r="G79" s="170" t="s">
        <v>1177</v>
      </c>
      <c r="H79" s="171"/>
      <c r="I79" s="156" t="s">
        <v>838</v>
      </c>
      <c r="J79" s="182"/>
      <c r="K79"/>
    </row>
    <row r="80" spans="1:11" ht="12.75">
      <c r="A80" s="157" t="s">
        <v>1072</v>
      </c>
      <c r="B80" s="158">
        <v>49</v>
      </c>
      <c r="C80" s="159" t="s">
        <v>863</v>
      </c>
      <c r="D80" s="160" t="s">
        <v>1073</v>
      </c>
      <c r="E80" s="161" t="s">
        <v>1074</v>
      </c>
      <c r="F80" s="161" t="s">
        <v>808</v>
      </c>
      <c r="G80" s="161" t="s">
        <v>791</v>
      </c>
      <c r="H80" s="162"/>
      <c r="I80" s="163" t="s">
        <v>1075</v>
      </c>
      <c r="J80" s="182"/>
      <c r="K80"/>
    </row>
    <row r="81" spans="1:11" ht="12.75">
      <c r="A81" s="166" t="s">
        <v>386</v>
      </c>
      <c r="B81" s="167"/>
      <c r="C81" s="168" t="s">
        <v>423</v>
      </c>
      <c r="D81" s="169" t="s">
        <v>1076</v>
      </c>
      <c r="E81" s="170" t="s">
        <v>1055</v>
      </c>
      <c r="F81" s="170" t="s">
        <v>981</v>
      </c>
      <c r="G81" s="170" t="s">
        <v>1077</v>
      </c>
      <c r="H81" s="171"/>
      <c r="I81" s="156" t="s">
        <v>1078</v>
      </c>
      <c r="J81" s="182"/>
      <c r="K81"/>
    </row>
    <row r="82" spans="1:11" ht="12.75">
      <c r="A82" s="157" t="s">
        <v>1079</v>
      </c>
      <c r="B82" s="158">
        <v>57</v>
      </c>
      <c r="C82" s="159" t="s">
        <v>871</v>
      </c>
      <c r="D82" s="160" t="s">
        <v>1080</v>
      </c>
      <c r="E82" s="161" t="s">
        <v>1081</v>
      </c>
      <c r="F82" s="161" t="s">
        <v>946</v>
      </c>
      <c r="G82" s="161" t="s">
        <v>1050</v>
      </c>
      <c r="H82" s="162"/>
      <c r="I82" s="163" t="s">
        <v>1082</v>
      </c>
      <c r="J82" s="182"/>
      <c r="K82"/>
    </row>
    <row r="83" spans="1:11" ht="12.75">
      <c r="A83" s="166" t="s">
        <v>385</v>
      </c>
      <c r="B83" s="167"/>
      <c r="C83" s="168" t="s">
        <v>410</v>
      </c>
      <c r="D83" s="169" t="s">
        <v>1083</v>
      </c>
      <c r="E83" s="170" t="s">
        <v>1084</v>
      </c>
      <c r="F83" s="170" t="s">
        <v>1085</v>
      </c>
      <c r="G83" s="170" t="s">
        <v>1140</v>
      </c>
      <c r="H83" s="171"/>
      <c r="I83" s="156" t="s">
        <v>1086</v>
      </c>
      <c r="J83" s="182"/>
      <c r="K83"/>
    </row>
    <row r="84" spans="1:11" ht="12.75">
      <c r="A84" s="157" t="s">
        <v>1087</v>
      </c>
      <c r="B84" s="158">
        <v>45</v>
      </c>
      <c r="C84" s="159" t="s">
        <v>859</v>
      </c>
      <c r="D84" s="160" t="s">
        <v>1088</v>
      </c>
      <c r="E84" s="161" t="s">
        <v>1089</v>
      </c>
      <c r="F84" s="161" t="s">
        <v>1090</v>
      </c>
      <c r="G84" s="161" t="s">
        <v>799</v>
      </c>
      <c r="H84" s="162"/>
      <c r="I84" s="163" t="s">
        <v>1091</v>
      </c>
      <c r="J84" s="182"/>
      <c r="K84"/>
    </row>
    <row r="85" spans="1:11" ht="12.75">
      <c r="A85" s="166" t="s">
        <v>387</v>
      </c>
      <c r="B85" s="167"/>
      <c r="C85" s="168" t="s">
        <v>476</v>
      </c>
      <c r="D85" s="169" t="s">
        <v>1092</v>
      </c>
      <c r="E85" s="170" t="s">
        <v>1178</v>
      </c>
      <c r="F85" s="170" t="s">
        <v>1179</v>
      </c>
      <c r="G85" s="170" t="s">
        <v>1069</v>
      </c>
      <c r="H85" s="171"/>
      <c r="I85" s="156" t="s">
        <v>1093</v>
      </c>
      <c r="J85" s="182"/>
      <c r="K85"/>
    </row>
    <row r="86" spans="1:11" ht="12.75">
      <c r="A86" s="157" t="s">
        <v>1094</v>
      </c>
      <c r="B86" s="158">
        <v>55</v>
      </c>
      <c r="C86" s="159" t="s">
        <v>869</v>
      </c>
      <c r="D86" s="160" t="s">
        <v>1095</v>
      </c>
      <c r="E86" s="161" t="s">
        <v>1096</v>
      </c>
      <c r="F86" s="161" t="s">
        <v>1097</v>
      </c>
      <c r="G86" s="161" t="s">
        <v>1098</v>
      </c>
      <c r="H86" s="162"/>
      <c r="I86" s="163" t="s">
        <v>1099</v>
      </c>
      <c r="J86" s="182"/>
      <c r="K86"/>
    </row>
    <row r="87" spans="1:11" ht="12.75">
      <c r="A87" s="166" t="s">
        <v>333</v>
      </c>
      <c r="B87" s="167"/>
      <c r="C87" s="168" t="s">
        <v>201</v>
      </c>
      <c r="D87" s="169" t="s">
        <v>1100</v>
      </c>
      <c r="E87" s="170" t="s">
        <v>1101</v>
      </c>
      <c r="F87" s="170" t="s">
        <v>1180</v>
      </c>
      <c r="G87" s="170" t="s">
        <v>1181</v>
      </c>
      <c r="H87" s="171"/>
      <c r="I87" s="156" t="s">
        <v>1102</v>
      </c>
      <c r="J87" s="182"/>
      <c r="K87"/>
    </row>
    <row r="88" spans="1:11" ht="12.75">
      <c r="A88" s="157" t="s">
        <v>1103</v>
      </c>
      <c r="B88" s="158">
        <v>50</v>
      </c>
      <c r="C88" s="159" t="s">
        <v>864</v>
      </c>
      <c r="D88" s="160" t="s">
        <v>1104</v>
      </c>
      <c r="E88" s="161" t="s">
        <v>1105</v>
      </c>
      <c r="F88" s="161" t="s">
        <v>1106</v>
      </c>
      <c r="G88" s="161" t="s">
        <v>1107</v>
      </c>
      <c r="H88" s="162"/>
      <c r="I88" s="163" t="s">
        <v>1108</v>
      </c>
      <c r="J88" s="182"/>
      <c r="K88"/>
    </row>
    <row r="89" spans="1:11" ht="12.75">
      <c r="A89" s="166" t="s">
        <v>333</v>
      </c>
      <c r="B89" s="167"/>
      <c r="C89" s="168" t="s">
        <v>425</v>
      </c>
      <c r="D89" s="169" t="s">
        <v>1109</v>
      </c>
      <c r="E89" s="170" t="s">
        <v>1110</v>
      </c>
      <c r="F89" s="170" t="s">
        <v>1182</v>
      </c>
      <c r="G89" s="170" t="s">
        <v>1183</v>
      </c>
      <c r="H89" s="171"/>
      <c r="I89" s="156" t="s">
        <v>1112</v>
      </c>
      <c r="J89" s="182"/>
      <c r="K89"/>
    </row>
    <row r="90" spans="1:11" ht="12.75">
      <c r="A90" s="157" t="s">
        <v>1113</v>
      </c>
      <c r="B90" s="158">
        <v>52</v>
      </c>
      <c r="C90" s="159" t="s">
        <v>866</v>
      </c>
      <c r="D90" s="160" t="s">
        <v>1114</v>
      </c>
      <c r="E90" s="161" t="s">
        <v>1115</v>
      </c>
      <c r="F90" s="161" t="s">
        <v>1116</v>
      </c>
      <c r="G90" s="161" t="s">
        <v>798</v>
      </c>
      <c r="H90" s="162"/>
      <c r="I90" s="163" t="s">
        <v>1117</v>
      </c>
      <c r="J90" s="182"/>
      <c r="K90"/>
    </row>
    <row r="91" spans="1:11" ht="12.75">
      <c r="A91" s="166" t="s">
        <v>393</v>
      </c>
      <c r="B91" s="167"/>
      <c r="C91" s="168" t="s">
        <v>198</v>
      </c>
      <c r="D91" s="169" t="s">
        <v>1118</v>
      </c>
      <c r="E91" s="170" t="s">
        <v>1119</v>
      </c>
      <c r="F91" s="170" t="s">
        <v>1184</v>
      </c>
      <c r="G91" s="170" t="s">
        <v>1184</v>
      </c>
      <c r="H91" s="171"/>
      <c r="I91" s="156" t="s">
        <v>1120</v>
      </c>
      <c r="J91" s="182"/>
      <c r="K91"/>
    </row>
    <row r="92" spans="1:11" ht="12.75">
      <c r="A92" s="157" t="s">
        <v>1121</v>
      </c>
      <c r="B92" s="158">
        <v>44</v>
      </c>
      <c r="C92" s="159" t="s">
        <v>858</v>
      </c>
      <c r="D92" s="160" t="s">
        <v>1122</v>
      </c>
      <c r="E92" s="161" t="s">
        <v>1123</v>
      </c>
      <c r="F92" s="161" t="s">
        <v>1050</v>
      </c>
      <c r="G92" s="161" t="s">
        <v>829</v>
      </c>
      <c r="H92" s="162"/>
      <c r="I92" s="163" t="s">
        <v>1124</v>
      </c>
      <c r="J92" s="182"/>
      <c r="K92"/>
    </row>
    <row r="93" spans="1:11" ht="12.75">
      <c r="A93" s="166" t="s">
        <v>384</v>
      </c>
      <c r="B93" s="167"/>
      <c r="C93" s="168" t="s">
        <v>402</v>
      </c>
      <c r="D93" s="169" t="s">
        <v>1125</v>
      </c>
      <c r="E93" s="170" t="s">
        <v>1185</v>
      </c>
      <c r="F93" s="170" t="s">
        <v>1186</v>
      </c>
      <c r="G93" s="170" t="s">
        <v>1083</v>
      </c>
      <c r="H93" s="171"/>
      <c r="I93" s="156" t="s">
        <v>1127</v>
      </c>
      <c r="J93" s="182"/>
      <c r="K93"/>
    </row>
    <row r="94" spans="1:11" ht="12.75">
      <c r="A94" s="157" t="s">
        <v>1128</v>
      </c>
      <c r="B94" s="158">
        <v>54</v>
      </c>
      <c r="C94" s="159" t="s">
        <v>868</v>
      </c>
      <c r="D94" s="160" t="s">
        <v>1129</v>
      </c>
      <c r="E94" s="161" t="s">
        <v>1130</v>
      </c>
      <c r="F94" s="161" t="s">
        <v>1090</v>
      </c>
      <c r="G94" s="161" t="s">
        <v>1131</v>
      </c>
      <c r="H94" s="162"/>
      <c r="I94" s="163" t="s">
        <v>1132</v>
      </c>
      <c r="J94" s="182"/>
      <c r="K94"/>
    </row>
    <row r="95" spans="1:11" ht="12.75">
      <c r="A95" s="166" t="s">
        <v>333</v>
      </c>
      <c r="B95" s="167"/>
      <c r="C95" s="168" t="s">
        <v>200</v>
      </c>
      <c r="D95" s="169" t="s">
        <v>1133</v>
      </c>
      <c r="E95" s="170" t="s">
        <v>1076</v>
      </c>
      <c r="F95" s="170" t="s">
        <v>1187</v>
      </c>
      <c r="G95" s="170" t="s">
        <v>1188</v>
      </c>
      <c r="H95" s="171"/>
      <c r="I95" s="156" t="s">
        <v>1134</v>
      </c>
      <c r="J95" s="182"/>
      <c r="K95"/>
    </row>
    <row r="96" spans="1:11" ht="12.75">
      <c r="A96" s="157" t="s">
        <v>1135</v>
      </c>
      <c r="B96" s="158">
        <v>38</v>
      </c>
      <c r="C96" s="159" t="s">
        <v>852</v>
      </c>
      <c r="D96" s="160" t="s">
        <v>1136</v>
      </c>
      <c r="E96" s="161" t="s">
        <v>1137</v>
      </c>
      <c r="F96" s="161" t="s">
        <v>1138</v>
      </c>
      <c r="G96" s="161" t="s">
        <v>809</v>
      </c>
      <c r="H96" s="162"/>
      <c r="I96" s="163" t="s">
        <v>1139</v>
      </c>
      <c r="J96" s="182"/>
      <c r="K96"/>
    </row>
    <row r="97" spans="1:11" ht="12.75">
      <c r="A97" s="166" t="s">
        <v>384</v>
      </c>
      <c r="B97" s="167"/>
      <c r="C97" s="168" t="s">
        <v>618</v>
      </c>
      <c r="D97" s="169" t="s">
        <v>1189</v>
      </c>
      <c r="E97" s="170" t="s">
        <v>1125</v>
      </c>
      <c r="F97" s="170" t="s">
        <v>1190</v>
      </c>
      <c r="G97" s="170" t="s">
        <v>938</v>
      </c>
      <c r="H97" s="171"/>
      <c r="I97" s="156" t="s">
        <v>1141</v>
      </c>
      <c r="J97" s="182"/>
      <c r="K97"/>
    </row>
    <row r="98" spans="1:11" ht="12.75">
      <c r="A98" s="157" t="s">
        <v>1142</v>
      </c>
      <c r="B98" s="158">
        <v>62</v>
      </c>
      <c r="C98" s="159" t="s">
        <v>876</v>
      </c>
      <c r="D98" s="160" t="s">
        <v>1143</v>
      </c>
      <c r="E98" s="161" t="s">
        <v>1191</v>
      </c>
      <c r="F98" s="161" t="s">
        <v>1192</v>
      </c>
      <c r="G98" s="161" t="s">
        <v>1193</v>
      </c>
      <c r="H98" s="162"/>
      <c r="I98" s="163" t="s">
        <v>1194</v>
      </c>
      <c r="J98" s="182"/>
      <c r="K98"/>
    </row>
    <row r="99" spans="1:11" ht="12.75">
      <c r="A99" s="166" t="s">
        <v>393</v>
      </c>
      <c r="B99" s="167"/>
      <c r="C99" s="168" t="s">
        <v>128</v>
      </c>
      <c r="D99" s="169" t="s">
        <v>1148</v>
      </c>
      <c r="E99" s="170" t="s">
        <v>1195</v>
      </c>
      <c r="F99" s="170" t="s">
        <v>1196</v>
      </c>
      <c r="G99" s="170" t="s">
        <v>1197</v>
      </c>
      <c r="H99" s="171"/>
      <c r="I99" s="156" t="s">
        <v>1198</v>
      </c>
      <c r="J99" s="182"/>
      <c r="K99"/>
    </row>
    <row r="100" spans="1:11" ht="12.75">
      <c r="A100" s="157" t="s">
        <v>1150</v>
      </c>
      <c r="B100" s="158">
        <v>51</v>
      </c>
      <c r="C100" s="159" t="s">
        <v>865</v>
      </c>
      <c r="D100" s="160" t="s">
        <v>1143</v>
      </c>
      <c r="E100" s="161" t="s">
        <v>1144</v>
      </c>
      <c r="F100" s="161" t="s">
        <v>1145</v>
      </c>
      <c r="G100" s="161" t="s">
        <v>1146</v>
      </c>
      <c r="H100" s="162"/>
      <c r="I100" s="163" t="s">
        <v>1147</v>
      </c>
      <c r="J100" s="182"/>
      <c r="K100"/>
    </row>
    <row r="101" spans="1:11" ht="12.75">
      <c r="A101" s="166" t="s">
        <v>333</v>
      </c>
      <c r="B101" s="167"/>
      <c r="C101" s="168" t="s">
        <v>194</v>
      </c>
      <c r="D101" s="169" t="s">
        <v>1148</v>
      </c>
      <c r="E101" s="170" t="s">
        <v>1111</v>
      </c>
      <c r="F101" s="170" t="s">
        <v>1199</v>
      </c>
      <c r="G101" s="170" t="s">
        <v>1199</v>
      </c>
      <c r="H101" s="171"/>
      <c r="I101" s="156" t="s">
        <v>1149</v>
      </c>
      <c r="J101" s="182"/>
      <c r="K101"/>
    </row>
    <row r="102" spans="1:11" ht="12.75">
      <c r="A102" s="157" t="s">
        <v>1200</v>
      </c>
      <c r="B102" s="158">
        <v>66</v>
      </c>
      <c r="C102" s="159" t="s">
        <v>880</v>
      </c>
      <c r="D102" s="160" t="s">
        <v>1201</v>
      </c>
      <c r="E102" s="161" t="s">
        <v>1202</v>
      </c>
      <c r="F102" s="161" t="s">
        <v>1203</v>
      </c>
      <c r="G102" s="161" t="s">
        <v>1204</v>
      </c>
      <c r="H102" s="162"/>
      <c r="I102" s="163" t="s">
        <v>1205</v>
      </c>
      <c r="J102" s="182"/>
      <c r="K102"/>
    </row>
    <row r="103" spans="1:11" ht="12.75">
      <c r="A103" s="166" t="s">
        <v>393</v>
      </c>
      <c r="B103" s="167"/>
      <c r="C103" s="168" t="s">
        <v>128</v>
      </c>
      <c r="D103" s="169" t="s">
        <v>1206</v>
      </c>
      <c r="E103" s="170" t="s">
        <v>1207</v>
      </c>
      <c r="F103" s="170" t="s">
        <v>1022</v>
      </c>
      <c r="G103" s="170" t="s">
        <v>1208</v>
      </c>
      <c r="H103" s="171"/>
      <c r="I103" s="156" t="s">
        <v>1209</v>
      </c>
      <c r="J103" s="182"/>
      <c r="K103"/>
    </row>
    <row r="104" spans="1:11" ht="12.75">
      <c r="A104" s="157" t="s">
        <v>1210</v>
      </c>
      <c r="B104" s="158">
        <v>73</v>
      </c>
      <c r="C104" s="159" t="s">
        <v>887</v>
      </c>
      <c r="D104" s="160" t="s">
        <v>1211</v>
      </c>
      <c r="E104" s="161" t="s">
        <v>1212</v>
      </c>
      <c r="F104" s="161" t="s">
        <v>1213</v>
      </c>
      <c r="G104" s="161" t="s">
        <v>1214</v>
      </c>
      <c r="H104" s="162"/>
      <c r="I104" s="163" t="s">
        <v>1215</v>
      </c>
      <c r="J104" s="182"/>
      <c r="K104"/>
    </row>
    <row r="105" spans="1:11" ht="12.75">
      <c r="A105" s="166" t="s">
        <v>339</v>
      </c>
      <c r="B105" s="167"/>
      <c r="C105" s="168" t="s">
        <v>340</v>
      </c>
      <c r="D105" s="169" t="s">
        <v>1216</v>
      </c>
      <c r="E105" s="170" t="s">
        <v>1217</v>
      </c>
      <c r="F105" s="170" t="s">
        <v>1218</v>
      </c>
      <c r="G105" s="170" t="s">
        <v>1218</v>
      </c>
      <c r="H105" s="171"/>
      <c r="I105" s="156" t="s">
        <v>1219</v>
      </c>
      <c r="J105" s="182"/>
      <c r="K105"/>
    </row>
    <row r="106" spans="1:11" ht="12.75">
      <c r="A106" s="157" t="s">
        <v>1220</v>
      </c>
      <c r="B106" s="158">
        <v>60</v>
      </c>
      <c r="C106" s="159" t="s">
        <v>874</v>
      </c>
      <c r="D106" s="160" t="s">
        <v>1221</v>
      </c>
      <c r="E106" s="161" t="s">
        <v>1222</v>
      </c>
      <c r="F106" s="161" t="s">
        <v>1223</v>
      </c>
      <c r="G106" s="161" t="s">
        <v>1224</v>
      </c>
      <c r="H106" s="162"/>
      <c r="I106" s="163" t="s">
        <v>1225</v>
      </c>
      <c r="J106" s="182"/>
      <c r="K106"/>
    </row>
    <row r="107" spans="1:11" ht="12.75">
      <c r="A107" s="166" t="s">
        <v>462</v>
      </c>
      <c r="B107" s="167"/>
      <c r="C107" s="168" t="s">
        <v>455</v>
      </c>
      <c r="D107" s="169" t="s">
        <v>1226</v>
      </c>
      <c r="E107" s="170" t="s">
        <v>1227</v>
      </c>
      <c r="F107" s="170" t="s">
        <v>1228</v>
      </c>
      <c r="G107" s="170" t="s">
        <v>1227</v>
      </c>
      <c r="H107" s="171"/>
      <c r="I107" s="156" t="s">
        <v>1229</v>
      </c>
      <c r="J107" s="182"/>
      <c r="K107"/>
    </row>
    <row r="108" spans="1:11" ht="12.75">
      <c r="A108" s="157" t="s">
        <v>1230</v>
      </c>
      <c r="B108" s="158">
        <v>72</v>
      </c>
      <c r="C108" s="159" t="s">
        <v>886</v>
      </c>
      <c r="D108" s="160" t="s">
        <v>1231</v>
      </c>
      <c r="E108" s="161" t="s">
        <v>1232</v>
      </c>
      <c r="F108" s="161" t="s">
        <v>1233</v>
      </c>
      <c r="G108" s="161" t="s">
        <v>1234</v>
      </c>
      <c r="H108" s="162"/>
      <c r="I108" s="163" t="s">
        <v>1235</v>
      </c>
      <c r="J108" s="182"/>
      <c r="K108"/>
    </row>
    <row r="109" spans="1:11" ht="12.75">
      <c r="A109" s="166" t="s">
        <v>339</v>
      </c>
      <c r="B109" s="167"/>
      <c r="C109" s="168" t="s">
        <v>342</v>
      </c>
      <c r="D109" s="169" t="s">
        <v>1236</v>
      </c>
      <c r="E109" s="170" t="s">
        <v>1237</v>
      </c>
      <c r="F109" s="170" t="s">
        <v>1237</v>
      </c>
      <c r="G109" s="170" t="s">
        <v>1238</v>
      </c>
      <c r="H109" s="171"/>
      <c r="I109" s="156" t="s">
        <v>1239</v>
      </c>
      <c r="J109" s="182"/>
      <c r="K109"/>
    </row>
    <row r="110" spans="1:11" ht="12.75">
      <c r="A110" s="157" t="s">
        <v>1240</v>
      </c>
      <c r="B110" s="158">
        <v>63</v>
      </c>
      <c r="C110" s="159" t="s">
        <v>877</v>
      </c>
      <c r="D110" s="160" t="s">
        <v>1241</v>
      </c>
      <c r="E110" s="161" t="s">
        <v>1242</v>
      </c>
      <c r="F110" s="161" t="s">
        <v>1223</v>
      </c>
      <c r="G110" s="161" t="s">
        <v>1243</v>
      </c>
      <c r="H110" s="162"/>
      <c r="I110" s="163" t="s">
        <v>1244</v>
      </c>
      <c r="J110" s="182"/>
      <c r="K110"/>
    </row>
    <row r="111" spans="1:11" ht="12.75">
      <c r="A111" s="166" t="s">
        <v>393</v>
      </c>
      <c r="B111" s="167"/>
      <c r="C111" s="168" t="s">
        <v>335</v>
      </c>
      <c r="D111" s="169" t="s">
        <v>1245</v>
      </c>
      <c r="E111" s="170" t="s">
        <v>1246</v>
      </c>
      <c r="F111" s="170" t="s">
        <v>1247</v>
      </c>
      <c r="G111" s="170" t="s">
        <v>1196</v>
      </c>
      <c r="H111" s="171"/>
      <c r="I111" s="156" t="s">
        <v>1248</v>
      </c>
      <c r="J111" s="182"/>
      <c r="K111"/>
    </row>
    <row r="112" spans="1:11" ht="12.75">
      <c r="A112" s="157" t="s">
        <v>1249</v>
      </c>
      <c r="B112" s="158">
        <v>74</v>
      </c>
      <c r="C112" s="159" t="s">
        <v>888</v>
      </c>
      <c r="D112" s="160" t="s">
        <v>1250</v>
      </c>
      <c r="E112" s="161" t="s">
        <v>1251</v>
      </c>
      <c r="F112" s="161" t="s">
        <v>1252</v>
      </c>
      <c r="G112" s="161" t="s">
        <v>1234</v>
      </c>
      <c r="H112" s="162"/>
      <c r="I112" s="163" t="s">
        <v>1253</v>
      </c>
      <c r="J112" s="182"/>
      <c r="K112"/>
    </row>
    <row r="113" spans="1:11" ht="12.75">
      <c r="A113" s="166" t="s">
        <v>339</v>
      </c>
      <c r="B113" s="167"/>
      <c r="C113" s="168" t="s">
        <v>342</v>
      </c>
      <c r="D113" s="169" t="s">
        <v>1254</v>
      </c>
      <c r="E113" s="170" t="s">
        <v>1255</v>
      </c>
      <c r="F113" s="170" t="s">
        <v>1256</v>
      </c>
      <c r="G113" s="170" t="s">
        <v>1238</v>
      </c>
      <c r="H113" s="171" t="s">
        <v>1158</v>
      </c>
      <c r="I113" s="156" t="s">
        <v>1257</v>
      </c>
      <c r="J113" s="182"/>
      <c r="K113"/>
    </row>
    <row r="114" spans="1:11" ht="12.75">
      <c r="A114" s="157" t="s">
        <v>1258</v>
      </c>
      <c r="B114" s="158">
        <v>68</v>
      </c>
      <c r="C114" s="159" t="s">
        <v>882</v>
      </c>
      <c r="D114" s="160" t="s">
        <v>1259</v>
      </c>
      <c r="E114" s="161" t="s">
        <v>1260</v>
      </c>
      <c r="F114" s="161" t="s">
        <v>1261</v>
      </c>
      <c r="G114" s="161" t="s">
        <v>1090</v>
      </c>
      <c r="H114" s="162"/>
      <c r="I114" s="163" t="s">
        <v>1262</v>
      </c>
      <c r="J114" s="182"/>
      <c r="K114"/>
    </row>
    <row r="115" spans="1:11" ht="12.75">
      <c r="A115" s="166" t="s">
        <v>385</v>
      </c>
      <c r="B115" s="167"/>
      <c r="C115" s="168" t="s">
        <v>224</v>
      </c>
      <c r="D115" s="169" t="s">
        <v>1263</v>
      </c>
      <c r="E115" s="170" t="s">
        <v>1264</v>
      </c>
      <c r="F115" s="170" t="s">
        <v>1265</v>
      </c>
      <c r="G115" s="170" t="s">
        <v>1266</v>
      </c>
      <c r="H115" s="171"/>
      <c r="I115" s="156" t="s">
        <v>1267</v>
      </c>
      <c r="J115" s="182"/>
      <c r="K115"/>
    </row>
    <row r="116" spans="1:11" ht="12.75">
      <c r="A116" s="157" t="s">
        <v>1268</v>
      </c>
      <c r="B116" s="158">
        <v>64</v>
      </c>
      <c r="C116" s="159" t="s">
        <v>878</v>
      </c>
      <c r="D116" s="160" t="s">
        <v>1269</v>
      </c>
      <c r="E116" s="161" t="s">
        <v>1270</v>
      </c>
      <c r="F116" s="161" t="s">
        <v>1271</v>
      </c>
      <c r="G116" s="161" t="s">
        <v>1193</v>
      </c>
      <c r="H116" s="162"/>
      <c r="I116" s="163" t="s">
        <v>1272</v>
      </c>
      <c r="J116" s="164"/>
      <c r="K116"/>
    </row>
    <row r="117" spans="1:11" ht="12.75">
      <c r="A117" s="166" t="s">
        <v>333</v>
      </c>
      <c r="B117" s="167"/>
      <c r="C117" s="168" t="s">
        <v>216</v>
      </c>
      <c r="D117" s="169" t="s">
        <v>1273</v>
      </c>
      <c r="E117" s="170" t="s">
        <v>1182</v>
      </c>
      <c r="F117" s="170" t="s">
        <v>1227</v>
      </c>
      <c r="G117" s="170" t="s">
        <v>1274</v>
      </c>
      <c r="H117" s="171"/>
      <c r="I117" s="156" t="s">
        <v>1275</v>
      </c>
      <c r="J117" s="164"/>
      <c r="K117"/>
    </row>
    <row r="118" spans="1:11" ht="12.75">
      <c r="A118" s="157" t="s">
        <v>1276</v>
      </c>
      <c r="B118" s="158">
        <v>75</v>
      </c>
      <c r="C118" s="159" t="s">
        <v>889</v>
      </c>
      <c r="D118" s="160" t="s">
        <v>1277</v>
      </c>
      <c r="E118" s="161" t="s">
        <v>1278</v>
      </c>
      <c r="F118" s="161" t="s">
        <v>1279</v>
      </c>
      <c r="G118" s="161" t="s">
        <v>1280</v>
      </c>
      <c r="H118" s="162"/>
      <c r="I118" s="163" t="s">
        <v>1281</v>
      </c>
      <c r="J118" s="164"/>
      <c r="K118"/>
    </row>
    <row r="119" spans="1:11" ht="12.75">
      <c r="A119" s="166" t="s">
        <v>339</v>
      </c>
      <c r="B119" s="167"/>
      <c r="C119" s="168" t="s">
        <v>340</v>
      </c>
      <c r="D119" s="169" t="s">
        <v>1282</v>
      </c>
      <c r="E119" s="170" t="s">
        <v>1283</v>
      </c>
      <c r="F119" s="170" t="s">
        <v>1284</v>
      </c>
      <c r="G119" s="170" t="s">
        <v>1285</v>
      </c>
      <c r="H119" s="171"/>
      <c r="I119" s="156" t="s">
        <v>1286</v>
      </c>
      <c r="J119" s="164"/>
      <c r="K119"/>
    </row>
    <row r="120" spans="1:11" ht="12.75">
      <c r="A120" s="157" t="s">
        <v>1287</v>
      </c>
      <c r="B120" s="158">
        <v>61</v>
      </c>
      <c r="C120" s="159" t="s">
        <v>875</v>
      </c>
      <c r="D120" s="160" t="s">
        <v>1288</v>
      </c>
      <c r="E120" s="161" t="s">
        <v>1289</v>
      </c>
      <c r="F120" s="161" t="s">
        <v>1290</v>
      </c>
      <c r="G120" s="161" t="s">
        <v>1291</v>
      </c>
      <c r="H120" s="162"/>
      <c r="I120" s="163" t="s">
        <v>1292</v>
      </c>
      <c r="J120" s="164"/>
      <c r="K120"/>
    </row>
    <row r="121" spans="1:11" ht="12.75">
      <c r="A121" s="166" t="s">
        <v>333</v>
      </c>
      <c r="B121" s="167"/>
      <c r="C121" s="168" t="s">
        <v>423</v>
      </c>
      <c r="D121" s="169" t="s">
        <v>1293</v>
      </c>
      <c r="E121" s="170" t="s">
        <v>1294</v>
      </c>
      <c r="F121" s="170" t="s">
        <v>1295</v>
      </c>
      <c r="G121" s="170" t="s">
        <v>1296</v>
      </c>
      <c r="H121" s="171"/>
      <c r="I121" s="156" t="s">
        <v>1297</v>
      </c>
      <c r="J121" s="164"/>
      <c r="K121"/>
    </row>
    <row r="122" spans="1:11" ht="12.75">
      <c r="A122" s="157" t="s">
        <v>1298</v>
      </c>
      <c r="B122" s="158">
        <v>79</v>
      </c>
      <c r="C122" s="159" t="s">
        <v>842</v>
      </c>
      <c r="D122" s="160" t="s">
        <v>1299</v>
      </c>
      <c r="E122" s="161" t="s">
        <v>1300</v>
      </c>
      <c r="F122" s="161" t="s">
        <v>1301</v>
      </c>
      <c r="G122" s="161" t="s">
        <v>1302</v>
      </c>
      <c r="H122" s="162"/>
      <c r="I122" s="163" t="s">
        <v>1303</v>
      </c>
      <c r="J122" s="164"/>
      <c r="K122"/>
    </row>
    <row r="123" spans="1:11" ht="12.75">
      <c r="A123" s="166" t="s">
        <v>339</v>
      </c>
      <c r="B123" s="167"/>
      <c r="C123" s="168" t="s">
        <v>241</v>
      </c>
      <c r="D123" s="169" t="s">
        <v>1296</v>
      </c>
      <c r="E123" s="170" t="s">
        <v>1304</v>
      </c>
      <c r="F123" s="170" t="s">
        <v>1305</v>
      </c>
      <c r="G123" s="170" t="s">
        <v>1306</v>
      </c>
      <c r="H123" s="171"/>
      <c r="I123" s="156" t="s">
        <v>1307</v>
      </c>
      <c r="J123" s="164"/>
      <c r="K123"/>
    </row>
    <row r="124" spans="1:11" ht="12.75">
      <c r="A124" s="157" t="s">
        <v>1308</v>
      </c>
      <c r="B124" s="158">
        <v>69</v>
      </c>
      <c r="C124" s="159" t="s">
        <v>883</v>
      </c>
      <c r="D124" s="160" t="s">
        <v>1316</v>
      </c>
      <c r="E124" s="161" t="s">
        <v>1317</v>
      </c>
      <c r="F124" s="161" t="s">
        <v>1318</v>
      </c>
      <c r="G124" s="161" t="s">
        <v>1319</v>
      </c>
      <c r="H124" s="162"/>
      <c r="I124" s="163" t="s">
        <v>1320</v>
      </c>
      <c r="J124" s="164"/>
      <c r="K124"/>
    </row>
    <row r="125" spans="1:11" ht="12.75">
      <c r="A125" s="166" t="s">
        <v>333</v>
      </c>
      <c r="B125" s="167"/>
      <c r="C125" s="168" t="s">
        <v>194</v>
      </c>
      <c r="D125" s="169" t="s">
        <v>1321</v>
      </c>
      <c r="E125" s="170" t="s">
        <v>1263</v>
      </c>
      <c r="F125" s="170" t="s">
        <v>1322</v>
      </c>
      <c r="G125" s="170" t="s">
        <v>1323</v>
      </c>
      <c r="H125" s="171"/>
      <c r="I125" s="156" t="s">
        <v>1324</v>
      </c>
      <c r="J125" s="164"/>
      <c r="K125"/>
    </row>
    <row r="126" spans="1:11" ht="12.75">
      <c r="A126" s="157" t="s">
        <v>1466</v>
      </c>
      <c r="B126" s="158">
        <v>80</v>
      </c>
      <c r="C126" s="159" t="s">
        <v>841</v>
      </c>
      <c r="D126" s="160" t="s">
        <v>1325</v>
      </c>
      <c r="E126" s="161" t="s">
        <v>1300</v>
      </c>
      <c r="F126" s="161" t="s">
        <v>1326</v>
      </c>
      <c r="G126" s="161" t="s">
        <v>1327</v>
      </c>
      <c r="H126" s="162"/>
      <c r="I126" s="163" t="s">
        <v>1328</v>
      </c>
      <c r="J126" s="164"/>
      <c r="K126" s="222"/>
    </row>
    <row r="127" spans="1:11" ht="12.75">
      <c r="A127" s="166" t="s">
        <v>339</v>
      </c>
      <c r="B127" s="167"/>
      <c r="C127" s="168" t="s">
        <v>342</v>
      </c>
      <c r="D127" s="169" t="s">
        <v>1284</v>
      </c>
      <c r="E127" s="170" t="s">
        <v>1304</v>
      </c>
      <c r="F127" s="170" t="s">
        <v>1329</v>
      </c>
      <c r="G127" s="170" t="s">
        <v>1329</v>
      </c>
      <c r="H127" s="171"/>
      <c r="I127" s="156" t="s">
        <v>1330</v>
      </c>
      <c r="J127" s="164"/>
      <c r="K127"/>
    </row>
    <row r="128" spans="1:11" ht="12.75">
      <c r="A128" s="157" t="s">
        <v>1467</v>
      </c>
      <c r="B128" s="158">
        <v>65</v>
      </c>
      <c r="C128" s="159" t="s">
        <v>879</v>
      </c>
      <c r="D128" s="160" t="s">
        <v>1332</v>
      </c>
      <c r="E128" s="161" t="s">
        <v>1270</v>
      </c>
      <c r="F128" s="161" t="s">
        <v>1333</v>
      </c>
      <c r="G128" s="161" t="s">
        <v>1334</v>
      </c>
      <c r="H128" s="162"/>
      <c r="I128" s="163" t="s">
        <v>1335</v>
      </c>
      <c r="J128" s="164"/>
      <c r="K128" s="222"/>
    </row>
    <row r="129" spans="1:11" ht="12.75">
      <c r="A129" s="166" t="s">
        <v>393</v>
      </c>
      <c r="B129" s="167"/>
      <c r="C129" s="168" t="s">
        <v>219</v>
      </c>
      <c r="D129" s="169" t="s">
        <v>1336</v>
      </c>
      <c r="E129" s="170" t="s">
        <v>1273</v>
      </c>
      <c r="F129" s="170" t="s">
        <v>1337</v>
      </c>
      <c r="G129" s="170" t="s">
        <v>1338</v>
      </c>
      <c r="H129" s="171"/>
      <c r="I129" s="156" t="s">
        <v>1339</v>
      </c>
      <c r="J129" s="164"/>
      <c r="K129"/>
    </row>
    <row r="130" spans="1:11" ht="12.75">
      <c r="A130" s="157" t="s">
        <v>1331</v>
      </c>
      <c r="B130" s="158">
        <v>56</v>
      </c>
      <c r="C130" s="159" t="s">
        <v>870</v>
      </c>
      <c r="D130" s="160" t="s">
        <v>1151</v>
      </c>
      <c r="E130" s="161" t="s">
        <v>1152</v>
      </c>
      <c r="F130" s="161" t="s">
        <v>1153</v>
      </c>
      <c r="G130" s="161" t="s">
        <v>1138</v>
      </c>
      <c r="H130" s="162"/>
      <c r="I130" s="163" t="s">
        <v>1154</v>
      </c>
      <c r="J130" s="164"/>
      <c r="K130" s="222"/>
    </row>
    <row r="131" spans="1:11" ht="12.75">
      <c r="A131" s="166" t="s">
        <v>393</v>
      </c>
      <c r="B131" s="167"/>
      <c r="C131" s="168" t="s">
        <v>436</v>
      </c>
      <c r="D131" s="169" t="s">
        <v>1340</v>
      </c>
      <c r="E131" s="170" t="s">
        <v>1341</v>
      </c>
      <c r="F131" s="170" t="s">
        <v>1342</v>
      </c>
      <c r="G131" s="170" t="s">
        <v>1343</v>
      </c>
      <c r="H131" s="171"/>
      <c r="I131" s="156" t="s">
        <v>1155</v>
      </c>
      <c r="J131" s="164"/>
      <c r="K131"/>
    </row>
    <row r="132" spans="1:11" ht="12.75">
      <c r="A132" s="157" t="s">
        <v>1468</v>
      </c>
      <c r="B132" s="158">
        <v>76</v>
      </c>
      <c r="C132" s="159" t="s">
        <v>890</v>
      </c>
      <c r="D132" s="160" t="s">
        <v>1344</v>
      </c>
      <c r="E132" s="161" t="s">
        <v>1345</v>
      </c>
      <c r="F132" s="161" t="s">
        <v>1319</v>
      </c>
      <c r="G132" s="161" t="s">
        <v>1346</v>
      </c>
      <c r="H132" s="162"/>
      <c r="I132" s="163" t="s">
        <v>1347</v>
      </c>
      <c r="J132" s="164"/>
      <c r="K132" s="222"/>
    </row>
    <row r="133" spans="1:11" ht="12.75">
      <c r="A133" s="166" t="s">
        <v>339</v>
      </c>
      <c r="B133" s="167"/>
      <c r="C133" s="168" t="s">
        <v>342</v>
      </c>
      <c r="D133" s="169" t="s">
        <v>1341</v>
      </c>
      <c r="E133" s="170" t="s">
        <v>1348</v>
      </c>
      <c r="F133" s="170" t="s">
        <v>1285</v>
      </c>
      <c r="G133" s="170" t="s">
        <v>1349</v>
      </c>
      <c r="H133" s="171"/>
      <c r="I133" s="156" t="s">
        <v>1350</v>
      </c>
      <c r="J133" s="164"/>
      <c r="K133"/>
    </row>
    <row r="134" spans="1:11" ht="12.75">
      <c r="A134" s="157" t="s">
        <v>1469</v>
      </c>
      <c r="B134" s="158">
        <v>77</v>
      </c>
      <c r="C134" s="159" t="s">
        <v>891</v>
      </c>
      <c r="D134" s="160" t="s">
        <v>1351</v>
      </c>
      <c r="E134" s="161" t="s">
        <v>1352</v>
      </c>
      <c r="F134" s="161" t="s">
        <v>1353</v>
      </c>
      <c r="G134" s="161" t="s">
        <v>1326</v>
      </c>
      <c r="H134" s="162"/>
      <c r="I134" s="163" t="s">
        <v>1354</v>
      </c>
      <c r="J134" s="164"/>
      <c r="K134" s="222"/>
    </row>
    <row r="135" spans="1:11" ht="12.75">
      <c r="A135" s="166" t="s">
        <v>339</v>
      </c>
      <c r="B135" s="167"/>
      <c r="C135" s="168" t="s">
        <v>342</v>
      </c>
      <c r="D135" s="169" t="s">
        <v>1355</v>
      </c>
      <c r="E135" s="170" t="s">
        <v>1323</v>
      </c>
      <c r="F135" s="170" t="s">
        <v>1356</v>
      </c>
      <c r="G135" s="170" t="s">
        <v>1357</v>
      </c>
      <c r="H135" s="171"/>
      <c r="I135" s="156" t="s">
        <v>1358</v>
      </c>
      <c r="J135" s="164"/>
      <c r="K135"/>
    </row>
    <row r="136" spans="1:11" ht="12.75">
      <c r="A136" s="157" t="s">
        <v>1470</v>
      </c>
      <c r="B136" s="158">
        <v>78</v>
      </c>
      <c r="C136" s="159" t="s">
        <v>845</v>
      </c>
      <c r="D136" s="160" t="s">
        <v>1360</v>
      </c>
      <c r="E136" s="161" t="s">
        <v>1361</v>
      </c>
      <c r="F136" s="161" t="s">
        <v>1362</v>
      </c>
      <c r="G136" s="161" t="s">
        <v>1363</v>
      </c>
      <c r="H136" s="162"/>
      <c r="I136" s="163" t="s">
        <v>1364</v>
      </c>
      <c r="J136" s="164"/>
      <c r="K136" s="222"/>
    </row>
    <row r="137" spans="1:11" ht="12.75">
      <c r="A137" s="166" t="s">
        <v>339</v>
      </c>
      <c r="B137" s="167"/>
      <c r="C137" s="168" t="s">
        <v>342</v>
      </c>
      <c r="D137" s="169" t="s">
        <v>1313</v>
      </c>
      <c r="E137" s="170" t="s">
        <v>1357</v>
      </c>
      <c r="F137" s="170" t="s">
        <v>1338</v>
      </c>
      <c r="G137" s="170" t="s">
        <v>1348</v>
      </c>
      <c r="H137" s="171"/>
      <c r="I137" s="156" t="s">
        <v>1365</v>
      </c>
      <c r="J137" s="164"/>
      <c r="K137"/>
    </row>
    <row r="138" spans="1:11" ht="12.75">
      <c r="A138" s="157" t="s">
        <v>1359</v>
      </c>
      <c r="B138" s="158">
        <v>71</v>
      </c>
      <c r="C138" s="159" t="s">
        <v>885</v>
      </c>
      <c r="D138" s="160" t="s">
        <v>1309</v>
      </c>
      <c r="E138" s="161" t="s">
        <v>1310</v>
      </c>
      <c r="F138" s="161" t="s">
        <v>1311</v>
      </c>
      <c r="G138" s="161" t="s">
        <v>1060</v>
      </c>
      <c r="H138" s="162" t="s">
        <v>1471</v>
      </c>
      <c r="I138" s="163" t="s">
        <v>1472</v>
      </c>
      <c r="J138" s="164"/>
      <c r="K138" s="222" t="s">
        <v>679</v>
      </c>
    </row>
    <row r="139" spans="1:11" ht="12.75">
      <c r="A139" s="166" t="s">
        <v>393</v>
      </c>
      <c r="B139" s="167"/>
      <c r="C139" s="168" t="s">
        <v>436</v>
      </c>
      <c r="D139" s="169" t="s">
        <v>1312</v>
      </c>
      <c r="E139" s="170" t="s">
        <v>1313</v>
      </c>
      <c r="F139" s="170" t="s">
        <v>1314</v>
      </c>
      <c r="G139" s="170" t="s">
        <v>1315</v>
      </c>
      <c r="H139" s="171"/>
      <c r="I139" s="156" t="s">
        <v>1473</v>
      </c>
      <c r="J139" s="164"/>
      <c r="K139"/>
    </row>
    <row r="140" spans="1:11" ht="12.75">
      <c r="A140" s="157" t="s">
        <v>1474</v>
      </c>
      <c r="B140" s="158">
        <v>67</v>
      </c>
      <c r="C140" s="159" t="s">
        <v>881</v>
      </c>
      <c r="D140" s="160" t="s">
        <v>1375</v>
      </c>
      <c r="E140" s="161" t="s">
        <v>1376</v>
      </c>
      <c r="F140" s="161" t="s">
        <v>1475</v>
      </c>
      <c r="G140" s="161" t="s">
        <v>1476</v>
      </c>
      <c r="H140" s="162"/>
      <c r="I140" s="163" t="s">
        <v>1477</v>
      </c>
      <c r="J140" s="164"/>
      <c r="K140" s="222" t="s">
        <v>679</v>
      </c>
    </row>
    <row r="141" spans="1:11" ht="12.75">
      <c r="A141" s="166" t="s">
        <v>333</v>
      </c>
      <c r="B141" s="167"/>
      <c r="C141" s="168" t="s">
        <v>201</v>
      </c>
      <c r="D141" s="169" t="s">
        <v>1377</v>
      </c>
      <c r="E141" s="170" t="s">
        <v>1378</v>
      </c>
      <c r="F141" s="170" t="s">
        <v>1478</v>
      </c>
      <c r="G141" s="170" t="s">
        <v>1478</v>
      </c>
      <c r="H141" s="171"/>
      <c r="I141" s="156" t="s">
        <v>1479</v>
      </c>
      <c r="J141" s="164"/>
      <c r="K141"/>
    </row>
    <row r="142" spans="1:11" ht="12.75">
      <c r="A142" s="157" t="s">
        <v>1480</v>
      </c>
      <c r="B142" s="158">
        <v>48</v>
      </c>
      <c r="C142" s="159" t="s">
        <v>862</v>
      </c>
      <c r="D142" s="160" t="s">
        <v>1481</v>
      </c>
      <c r="E142" s="161" t="s">
        <v>1482</v>
      </c>
      <c r="F142" s="161" t="s">
        <v>1483</v>
      </c>
      <c r="G142" s="161" t="s">
        <v>1484</v>
      </c>
      <c r="H142" s="162"/>
      <c r="I142" s="163" t="s">
        <v>1485</v>
      </c>
      <c r="J142" s="164"/>
      <c r="K142" s="222" t="s">
        <v>679</v>
      </c>
    </row>
    <row r="143" spans="1:11" ht="12.75">
      <c r="A143" s="166" t="s">
        <v>387</v>
      </c>
      <c r="B143" s="167"/>
      <c r="C143" s="168" t="s">
        <v>404</v>
      </c>
      <c r="D143" s="169" t="s">
        <v>1486</v>
      </c>
      <c r="E143" s="170" t="s">
        <v>1487</v>
      </c>
      <c r="F143" s="170" t="s">
        <v>1487</v>
      </c>
      <c r="G143" s="170" t="s">
        <v>1487</v>
      </c>
      <c r="H143" s="171"/>
      <c r="I143" s="156" t="s">
        <v>1488</v>
      </c>
      <c r="J143" s="164"/>
      <c r="K143"/>
    </row>
    <row r="144" spans="1:11" ht="12.75">
      <c r="A144" s="157" t="s">
        <v>1489</v>
      </c>
      <c r="B144" s="158">
        <v>2</v>
      </c>
      <c r="C144" s="159" t="s">
        <v>840</v>
      </c>
      <c r="D144" s="160" t="s">
        <v>1490</v>
      </c>
      <c r="E144" s="161" t="s">
        <v>1491</v>
      </c>
      <c r="F144" s="161" t="s">
        <v>1492</v>
      </c>
      <c r="G144" s="161" t="s">
        <v>910</v>
      </c>
      <c r="H144" s="162"/>
      <c r="I144" s="163" t="s">
        <v>1493</v>
      </c>
      <c r="J144" s="164"/>
      <c r="K144" s="222" t="s">
        <v>679</v>
      </c>
    </row>
    <row r="145" spans="1:11" ht="12.75">
      <c r="A145" s="166" t="s">
        <v>390</v>
      </c>
      <c r="B145" s="167"/>
      <c r="C145" s="168" t="s">
        <v>332</v>
      </c>
      <c r="D145" s="169" t="s">
        <v>1494</v>
      </c>
      <c r="E145" s="170" t="s">
        <v>1494</v>
      </c>
      <c r="F145" s="170" t="s">
        <v>1494</v>
      </c>
      <c r="G145" s="170" t="s">
        <v>1494</v>
      </c>
      <c r="H145" s="171"/>
      <c r="I145" s="156" t="s">
        <v>1495</v>
      </c>
      <c r="J145" s="164"/>
      <c r="K145"/>
    </row>
    <row r="146" spans="1:11" ht="12.75">
      <c r="A146" s="157" t="s">
        <v>1496</v>
      </c>
      <c r="B146" s="158">
        <v>14</v>
      </c>
      <c r="C146" s="159" t="s">
        <v>843</v>
      </c>
      <c r="D146" s="160" t="s">
        <v>1497</v>
      </c>
      <c r="E146" s="161" t="s">
        <v>1498</v>
      </c>
      <c r="F146" s="161" t="s">
        <v>1499</v>
      </c>
      <c r="G146" s="161" t="s">
        <v>1500</v>
      </c>
      <c r="H146" s="162"/>
      <c r="I146" s="163" t="s">
        <v>1501</v>
      </c>
      <c r="J146" s="164"/>
      <c r="K146" s="222" t="s">
        <v>679</v>
      </c>
    </row>
    <row r="147" spans="1:11" ht="12.75">
      <c r="A147" s="166" t="s">
        <v>384</v>
      </c>
      <c r="B147" s="167"/>
      <c r="C147" s="168" t="s">
        <v>590</v>
      </c>
      <c r="D147" s="169" t="s">
        <v>1502</v>
      </c>
      <c r="E147" s="170" t="s">
        <v>1502</v>
      </c>
      <c r="F147" s="170" t="s">
        <v>1503</v>
      </c>
      <c r="G147" s="170" t="s">
        <v>1503</v>
      </c>
      <c r="H147" s="171"/>
      <c r="I147" s="156" t="s">
        <v>1504</v>
      </c>
      <c r="J147" s="164"/>
      <c r="K147"/>
    </row>
    <row r="148" spans="1:11" ht="12.75">
      <c r="A148" s="157" t="s">
        <v>1505</v>
      </c>
      <c r="B148" s="158">
        <v>58</v>
      </c>
      <c r="C148" s="159" t="s">
        <v>872</v>
      </c>
      <c r="D148" s="160" t="s">
        <v>1506</v>
      </c>
      <c r="E148" s="161" t="s">
        <v>1507</v>
      </c>
      <c r="F148" s="161" t="s">
        <v>1508</v>
      </c>
      <c r="G148" s="161" t="s">
        <v>1509</v>
      </c>
      <c r="H148" s="162"/>
      <c r="I148" s="163" t="s">
        <v>1510</v>
      </c>
      <c r="J148" s="164"/>
      <c r="K148" s="222" t="s">
        <v>679</v>
      </c>
    </row>
    <row r="149" spans="1:11" ht="12.75">
      <c r="A149" s="166" t="s">
        <v>393</v>
      </c>
      <c r="B149" s="167"/>
      <c r="C149" s="168" t="s">
        <v>436</v>
      </c>
      <c r="D149" s="169" t="s">
        <v>1511</v>
      </c>
      <c r="E149" s="170" t="s">
        <v>1486</v>
      </c>
      <c r="F149" s="170" t="s">
        <v>1512</v>
      </c>
      <c r="G149" s="170" t="s">
        <v>1512</v>
      </c>
      <c r="H149" s="171"/>
      <c r="I149" s="156" t="s">
        <v>1513</v>
      </c>
      <c r="J149" s="164"/>
      <c r="K149"/>
    </row>
    <row r="150" spans="1:11" ht="12.75">
      <c r="A150" s="157" t="s">
        <v>1514</v>
      </c>
      <c r="B150" s="158">
        <v>26</v>
      </c>
      <c r="C150" s="159" t="s">
        <v>846</v>
      </c>
      <c r="D150" s="160" t="s">
        <v>1515</v>
      </c>
      <c r="E150" s="161" t="s">
        <v>1516</v>
      </c>
      <c r="F150" s="161" t="s">
        <v>1517</v>
      </c>
      <c r="G150" s="161" t="s">
        <v>1518</v>
      </c>
      <c r="H150" s="162"/>
      <c r="I150" s="163" t="s">
        <v>1519</v>
      </c>
      <c r="J150" s="164"/>
      <c r="K150" s="222" t="s">
        <v>679</v>
      </c>
    </row>
    <row r="151" spans="1:11" ht="12.75">
      <c r="A151" s="166" t="s">
        <v>462</v>
      </c>
      <c r="B151" s="167"/>
      <c r="C151" s="168" t="s">
        <v>455</v>
      </c>
      <c r="D151" s="169" t="s">
        <v>1520</v>
      </c>
      <c r="E151" s="170" t="s">
        <v>1521</v>
      </c>
      <c r="F151" s="170" t="s">
        <v>1522</v>
      </c>
      <c r="G151" s="170" t="s">
        <v>1522</v>
      </c>
      <c r="H151" s="171"/>
      <c r="I151" s="156" t="s">
        <v>1523</v>
      </c>
      <c r="J151" s="164"/>
      <c r="K151"/>
    </row>
    <row r="152" spans="1:11" ht="12.75">
      <c r="A152" s="157" t="s">
        <v>1524</v>
      </c>
      <c r="B152" s="158">
        <v>70</v>
      </c>
      <c r="C152" s="159" t="s">
        <v>884</v>
      </c>
      <c r="D152" s="160" t="s">
        <v>1366</v>
      </c>
      <c r="E152" s="161" t="s">
        <v>1367</v>
      </c>
      <c r="F152" s="161" t="s">
        <v>1368</v>
      </c>
      <c r="G152" s="161" t="s">
        <v>1369</v>
      </c>
      <c r="H152" s="162" t="s">
        <v>1370</v>
      </c>
      <c r="I152" s="163" t="s">
        <v>1371</v>
      </c>
      <c r="J152" s="164"/>
      <c r="K152" s="222"/>
    </row>
    <row r="153" spans="1:11" ht="12.75">
      <c r="A153" s="166" t="s">
        <v>386</v>
      </c>
      <c r="B153" s="167"/>
      <c r="C153" s="168" t="s">
        <v>416</v>
      </c>
      <c r="D153" s="169" t="s">
        <v>1525</v>
      </c>
      <c r="E153" s="170" t="s">
        <v>1372</v>
      </c>
      <c r="F153" s="170" t="s">
        <v>1188</v>
      </c>
      <c r="G153" s="170" t="s">
        <v>1373</v>
      </c>
      <c r="H153" s="171"/>
      <c r="I153" s="156" t="s">
        <v>1374</v>
      </c>
      <c r="J153" s="164"/>
      <c r="K153"/>
    </row>
    <row r="154" spans="1:11" ht="13.5">
      <c r="A154" s="157"/>
      <c r="B154" s="158">
        <v>16</v>
      </c>
      <c r="C154" s="159" t="s">
        <v>844</v>
      </c>
      <c r="D154" s="160" t="s">
        <v>939</v>
      </c>
      <c r="E154" s="161"/>
      <c r="F154" s="161"/>
      <c r="G154" s="161"/>
      <c r="H154" s="297" t="s">
        <v>1170</v>
      </c>
      <c r="I154" s="298"/>
      <c r="J154" s="164"/>
      <c r="K154" s="222"/>
    </row>
    <row r="155" spans="1:11" ht="13.5">
      <c r="A155" s="166" t="s">
        <v>383</v>
      </c>
      <c r="B155" s="167"/>
      <c r="C155" s="168" t="s">
        <v>456</v>
      </c>
      <c r="D155" s="169" t="s">
        <v>837</v>
      </c>
      <c r="E155" s="170"/>
      <c r="F155" s="170"/>
      <c r="G155" s="170"/>
      <c r="H155" s="295"/>
      <c r="I155" s="296"/>
      <c r="J155" s="164"/>
      <c r="K155"/>
    </row>
    <row r="156" spans="1:11" ht="13.5">
      <c r="A156" s="157"/>
      <c r="B156" s="158">
        <v>59</v>
      </c>
      <c r="C156" s="159" t="s">
        <v>873</v>
      </c>
      <c r="D156" s="160" t="s">
        <v>1379</v>
      </c>
      <c r="E156" s="161"/>
      <c r="F156" s="161"/>
      <c r="G156" s="161"/>
      <c r="H156" s="297" t="s">
        <v>1393</v>
      </c>
      <c r="I156" s="298"/>
      <c r="J156" s="164"/>
      <c r="K156" s="222"/>
    </row>
    <row r="157" spans="1:11" ht="13.5">
      <c r="A157" s="166" t="s">
        <v>333</v>
      </c>
      <c r="B157" s="167"/>
      <c r="C157" s="168" t="s">
        <v>209</v>
      </c>
      <c r="D157" s="169" t="s">
        <v>1380</v>
      </c>
      <c r="E157" s="170"/>
      <c r="F157" s="170"/>
      <c r="G157" s="170"/>
      <c r="H157" s="295"/>
      <c r="I157" s="296"/>
      <c r="J157" s="164"/>
      <c r="K157"/>
    </row>
    <row r="158" spans="1:11" ht="13.5">
      <c r="A158" s="157"/>
      <c r="B158" s="158">
        <v>1</v>
      </c>
      <c r="C158" s="159" t="s">
        <v>839</v>
      </c>
      <c r="D158" s="160"/>
      <c r="E158" s="161"/>
      <c r="F158" s="161"/>
      <c r="G158" s="161"/>
      <c r="H158" s="297" t="s">
        <v>1170</v>
      </c>
      <c r="I158" s="298"/>
      <c r="J158" s="164"/>
      <c r="K158" s="222"/>
    </row>
    <row r="159" spans="1:11" ht="13.5">
      <c r="A159" s="166" t="s">
        <v>390</v>
      </c>
      <c r="B159" s="167"/>
      <c r="C159" s="168" t="s">
        <v>327</v>
      </c>
      <c r="D159" s="169"/>
      <c r="E159" s="170"/>
      <c r="F159" s="170"/>
      <c r="G159" s="170"/>
      <c r="H159" s="295"/>
      <c r="I159" s="296"/>
      <c r="J159" s="164"/>
      <c r="K159"/>
    </row>
  </sheetData>
  <sheetProtection/>
  <mergeCells count="4">
    <mergeCell ref="A2:I2"/>
    <mergeCell ref="A3:I3"/>
    <mergeCell ref="A4:I4"/>
    <mergeCell ref="D6:G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V16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140625" style="44" customWidth="1"/>
    <col min="2" max="2" width="4.28125" style="258" customWidth="1"/>
    <col min="3" max="3" width="23.421875" style="44" customWidth="1"/>
    <col min="4" max="14" width="6.7109375" style="123" customWidth="1"/>
    <col min="15" max="15" width="6.7109375" style="44" customWidth="1"/>
    <col min="16" max="16" width="14.57421875" style="44" customWidth="1"/>
    <col min="17" max="17" width="3.57421875" style="44" customWidth="1"/>
    <col min="18" max="18" width="10.28125" style="111" customWidth="1"/>
    <col min="19" max="19" width="10.28125" style="0" customWidth="1"/>
    <col min="20" max="20" width="11.00390625" style="0" bestFit="1" customWidth="1"/>
  </cols>
  <sheetData>
    <row r="1" spans="1:19" ht="4.5" customHeight="1">
      <c r="A1" s="52"/>
      <c r="B1" s="112"/>
      <c r="C1" s="5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1"/>
      <c r="P1" s="51"/>
      <c r="R1" s="175"/>
      <c r="S1" s="165"/>
    </row>
    <row r="2" spans="1:19" ht="15.75">
      <c r="A2" s="320" t="str">
        <f>Startlist!$A4</f>
        <v>16th South Estonian Rally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R2" s="175"/>
      <c r="S2" s="165"/>
    </row>
    <row r="3" spans="1:19" ht="15">
      <c r="A3" s="321" t="str">
        <f>Startlist!$F5</f>
        <v>August 24-25, 2018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R3" s="175"/>
      <c r="S3" s="165"/>
    </row>
    <row r="4" spans="1:19" ht="15">
      <c r="A4" s="190" t="s">
        <v>457</v>
      </c>
      <c r="B4" s="113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 t="s">
        <v>458</v>
      </c>
      <c r="R4" s="175"/>
      <c r="S4" s="165"/>
    </row>
    <row r="5" spans="1:19" ht="15">
      <c r="A5" s="191" t="s">
        <v>344</v>
      </c>
      <c r="B5" s="255"/>
      <c r="C5" s="4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43"/>
      <c r="P5" s="187"/>
      <c r="R5" s="175"/>
      <c r="S5" s="165"/>
    </row>
    <row r="6" spans="1:19" ht="12.75">
      <c r="A6" s="32" t="s">
        <v>355</v>
      </c>
      <c r="B6" s="256" t="s">
        <v>356</v>
      </c>
      <c r="C6" s="27" t="s">
        <v>357</v>
      </c>
      <c r="D6" s="322" t="s">
        <v>382</v>
      </c>
      <c r="E6" s="323"/>
      <c r="F6" s="323"/>
      <c r="G6" s="323"/>
      <c r="H6" s="323"/>
      <c r="I6" s="323"/>
      <c r="J6" s="323"/>
      <c r="K6" s="323"/>
      <c r="L6" s="323"/>
      <c r="M6" s="323"/>
      <c r="N6" s="324"/>
      <c r="O6" s="25" t="s">
        <v>366</v>
      </c>
      <c r="P6" s="25" t="s">
        <v>376</v>
      </c>
      <c r="R6" s="206"/>
      <c r="S6" s="206"/>
    </row>
    <row r="7" spans="1:19" ht="12.75">
      <c r="A7" s="31" t="s">
        <v>378</v>
      </c>
      <c r="B7" s="257"/>
      <c r="C7" s="29" t="s">
        <v>353</v>
      </c>
      <c r="D7" s="114" t="s">
        <v>358</v>
      </c>
      <c r="E7" s="115" t="s">
        <v>359</v>
      </c>
      <c r="F7" s="115" t="s">
        <v>360</v>
      </c>
      <c r="G7" s="115" t="s">
        <v>361</v>
      </c>
      <c r="H7" s="115" t="s">
        <v>362</v>
      </c>
      <c r="I7" s="115" t="s">
        <v>363</v>
      </c>
      <c r="J7" s="115" t="s">
        <v>364</v>
      </c>
      <c r="K7" s="115" t="s">
        <v>388</v>
      </c>
      <c r="L7" s="115" t="s">
        <v>391</v>
      </c>
      <c r="M7" s="115" t="s">
        <v>133</v>
      </c>
      <c r="N7" s="116">
        <v>11</v>
      </c>
      <c r="O7" s="30"/>
      <c r="P7" s="31" t="s">
        <v>377</v>
      </c>
      <c r="R7" s="175"/>
      <c r="S7" s="165"/>
    </row>
    <row r="8" spans="1:22" ht="12.75">
      <c r="A8" s="59" t="s">
        <v>680</v>
      </c>
      <c r="B8" s="65">
        <v>4</v>
      </c>
      <c r="C8" s="60" t="s">
        <v>701</v>
      </c>
      <c r="D8" s="117" t="s">
        <v>702</v>
      </c>
      <c r="E8" s="118" t="s">
        <v>895</v>
      </c>
      <c r="F8" s="118" t="s">
        <v>703</v>
      </c>
      <c r="G8" s="118" t="s">
        <v>704</v>
      </c>
      <c r="H8" s="118" t="s">
        <v>1598</v>
      </c>
      <c r="I8" s="118" t="s">
        <v>1599</v>
      </c>
      <c r="J8" s="118" t="s">
        <v>1866</v>
      </c>
      <c r="K8" s="118" t="s">
        <v>1867</v>
      </c>
      <c r="L8" s="118" t="s">
        <v>2003</v>
      </c>
      <c r="M8" s="118" t="s">
        <v>2004</v>
      </c>
      <c r="N8" s="119" t="s">
        <v>2005</v>
      </c>
      <c r="O8" s="54" t="s">
        <v>1698</v>
      </c>
      <c r="P8" s="55" t="s">
        <v>2006</v>
      </c>
      <c r="Q8" s="48"/>
      <c r="R8" s="206"/>
      <c r="S8" s="206"/>
      <c r="V8" s="205"/>
    </row>
    <row r="9" spans="1:19" ht="12.75">
      <c r="A9" s="56" t="s">
        <v>384</v>
      </c>
      <c r="B9" s="61"/>
      <c r="C9" s="62" t="s">
        <v>402</v>
      </c>
      <c r="D9" s="120" t="s">
        <v>705</v>
      </c>
      <c r="E9" s="121" t="s">
        <v>706</v>
      </c>
      <c r="F9" s="121" t="s">
        <v>685</v>
      </c>
      <c r="G9" s="121" t="s">
        <v>685</v>
      </c>
      <c r="H9" s="121" t="s">
        <v>725</v>
      </c>
      <c r="I9" s="121" t="s">
        <v>685</v>
      </c>
      <c r="J9" s="121" t="s">
        <v>725</v>
      </c>
      <c r="K9" s="121" t="s">
        <v>685</v>
      </c>
      <c r="L9" s="121" t="s">
        <v>685</v>
      </c>
      <c r="M9" s="121" t="s">
        <v>685</v>
      </c>
      <c r="N9" s="122" t="s">
        <v>698</v>
      </c>
      <c r="O9" s="63"/>
      <c r="P9" s="64" t="s">
        <v>689</v>
      </c>
      <c r="Q9" s="48"/>
      <c r="R9"/>
      <c r="S9" s="205"/>
    </row>
    <row r="10" spans="1:19" ht="12.75">
      <c r="A10" s="59" t="s">
        <v>2007</v>
      </c>
      <c r="B10" s="65">
        <v>7</v>
      </c>
      <c r="C10" s="60" t="s">
        <v>714</v>
      </c>
      <c r="D10" s="117" t="s">
        <v>715</v>
      </c>
      <c r="E10" s="118" t="s">
        <v>716</v>
      </c>
      <c r="F10" s="118" t="s">
        <v>717</v>
      </c>
      <c r="G10" s="118" t="s">
        <v>718</v>
      </c>
      <c r="H10" s="118" t="s">
        <v>1603</v>
      </c>
      <c r="I10" s="118" t="s">
        <v>1619</v>
      </c>
      <c r="J10" s="118" t="s">
        <v>1868</v>
      </c>
      <c r="K10" s="118" t="s">
        <v>1869</v>
      </c>
      <c r="L10" s="118" t="s">
        <v>2008</v>
      </c>
      <c r="M10" s="118" t="s">
        <v>2009</v>
      </c>
      <c r="N10" s="119" t="s">
        <v>2010</v>
      </c>
      <c r="O10" s="54"/>
      <c r="P10" s="55" t="s">
        <v>2011</v>
      </c>
      <c r="Q10" s="48"/>
      <c r="R10" s="205"/>
      <c r="S10" s="205"/>
    </row>
    <row r="11" spans="1:18" ht="12.75">
      <c r="A11" s="56" t="s">
        <v>387</v>
      </c>
      <c r="B11" s="61"/>
      <c r="C11" s="62" t="s">
        <v>397</v>
      </c>
      <c r="D11" s="120" t="s">
        <v>720</v>
      </c>
      <c r="E11" s="121" t="s">
        <v>705</v>
      </c>
      <c r="F11" s="121" t="s">
        <v>686</v>
      </c>
      <c r="G11" s="121" t="s">
        <v>686</v>
      </c>
      <c r="H11" s="121" t="s">
        <v>1612</v>
      </c>
      <c r="I11" s="121" t="s">
        <v>706</v>
      </c>
      <c r="J11" s="121" t="s">
        <v>726</v>
      </c>
      <c r="K11" s="121" t="s">
        <v>1608</v>
      </c>
      <c r="L11" s="121" t="s">
        <v>698</v>
      </c>
      <c r="M11" s="121" t="s">
        <v>725</v>
      </c>
      <c r="N11" s="122" t="s">
        <v>685</v>
      </c>
      <c r="O11" s="63"/>
      <c r="P11" s="64" t="s">
        <v>2012</v>
      </c>
      <c r="Q11" s="48"/>
      <c r="R11"/>
    </row>
    <row r="12" spans="1:18" ht="12.75">
      <c r="A12" s="59" t="s">
        <v>700</v>
      </c>
      <c r="B12" s="65">
        <v>10</v>
      </c>
      <c r="C12" s="60" t="s">
        <v>691</v>
      </c>
      <c r="D12" s="117" t="s">
        <v>692</v>
      </c>
      <c r="E12" s="118" t="s">
        <v>693</v>
      </c>
      <c r="F12" s="118" t="s">
        <v>694</v>
      </c>
      <c r="G12" s="118" t="s">
        <v>695</v>
      </c>
      <c r="H12" s="118" t="s">
        <v>1600</v>
      </c>
      <c r="I12" s="118" t="s">
        <v>1601</v>
      </c>
      <c r="J12" s="118" t="s">
        <v>1863</v>
      </c>
      <c r="K12" s="118" t="s">
        <v>1736</v>
      </c>
      <c r="L12" s="118" t="s">
        <v>2013</v>
      </c>
      <c r="M12" s="118" t="s">
        <v>2014</v>
      </c>
      <c r="N12" s="119" t="s">
        <v>1714</v>
      </c>
      <c r="O12" s="54"/>
      <c r="P12" s="55" t="s">
        <v>2015</v>
      </c>
      <c r="Q12" s="48"/>
      <c r="R12" s="204"/>
    </row>
    <row r="13" spans="1:20" ht="12.75">
      <c r="A13" s="56" t="s">
        <v>390</v>
      </c>
      <c r="B13" s="61"/>
      <c r="C13" s="62" t="s">
        <v>332</v>
      </c>
      <c r="D13" s="120" t="s">
        <v>697</v>
      </c>
      <c r="E13" s="121" t="s">
        <v>698</v>
      </c>
      <c r="F13" s="121" t="s">
        <v>752</v>
      </c>
      <c r="G13" s="121" t="s">
        <v>687</v>
      </c>
      <c r="H13" s="121" t="s">
        <v>705</v>
      </c>
      <c r="I13" s="121" t="s">
        <v>698</v>
      </c>
      <c r="J13" s="121" t="s">
        <v>697</v>
      </c>
      <c r="K13" s="121" t="s">
        <v>686</v>
      </c>
      <c r="L13" s="121" t="s">
        <v>782</v>
      </c>
      <c r="M13" s="121" t="s">
        <v>750</v>
      </c>
      <c r="N13" s="122" t="s">
        <v>1608</v>
      </c>
      <c r="O13" s="63"/>
      <c r="P13" s="64" t="s">
        <v>2016</v>
      </c>
      <c r="Q13" s="48"/>
      <c r="R13" s="204"/>
      <c r="T13" s="200"/>
    </row>
    <row r="14" spans="1:20" ht="12.75">
      <c r="A14" s="59" t="s">
        <v>2017</v>
      </c>
      <c r="B14" s="65">
        <v>12</v>
      </c>
      <c r="C14" s="60" t="s">
        <v>722</v>
      </c>
      <c r="D14" s="117" t="s">
        <v>723</v>
      </c>
      <c r="E14" s="118" t="s">
        <v>730</v>
      </c>
      <c r="F14" s="118" t="s">
        <v>724</v>
      </c>
      <c r="G14" s="118" t="s">
        <v>717</v>
      </c>
      <c r="H14" s="118" t="s">
        <v>1603</v>
      </c>
      <c r="I14" s="118" t="s">
        <v>1604</v>
      </c>
      <c r="J14" s="118" t="s">
        <v>1277</v>
      </c>
      <c r="K14" s="118" t="s">
        <v>1870</v>
      </c>
      <c r="L14" s="118" t="s">
        <v>2018</v>
      </c>
      <c r="M14" s="118" t="s">
        <v>2019</v>
      </c>
      <c r="N14" s="119" t="s">
        <v>2020</v>
      </c>
      <c r="O14" s="54"/>
      <c r="P14" s="55" t="s">
        <v>2021</v>
      </c>
      <c r="Q14" s="48"/>
      <c r="R14"/>
      <c r="T14" s="200"/>
    </row>
    <row r="15" spans="1:18" ht="12.75">
      <c r="A15" s="56" t="s">
        <v>384</v>
      </c>
      <c r="B15" s="61"/>
      <c r="C15" s="62" t="s">
        <v>397</v>
      </c>
      <c r="D15" s="120" t="s">
        <v>725</v>
      </c>
      <c r="E15" s="121" t="s">
        <v>720</v>
      </c>
      <c r="F15" s="121" t="s">
        <v>726</v>
      </c>
      <c r="G15" s="121" t="s">
        <v>726</v>
      </c>
      <c r="H15" s="121" t="s">
        <v>733</v>
      </c>
      <c r="I15" s="121" t="s">
        <v>1612</v>
      </c>
      <c r="J15" s="121" t="s">
        <v>720</v>
      </c>
      <c r="K15" s="121" t="s">
        <v>720</v>
      </c>
      <c r="L15" s="121" t="s">
        <v>705</v>
      </c>
      <c r="M15" s="121" t="s">
        <v>726</v>
      </c>
      <c r="N15" s="122" t="s">
        <v>949</v>
      </c>
      <c r="O15" s="63"/>
      <c r="P15" s="64" t="s">
        <v>2022</v>
      </c>
      <c r="Q15" s="48"/>
      <c r="R15"/>
    </row>
    <row r="16" spans="1:22" ht="12.75">
      <c r="A16" s="59" t="s">
        <v>2023</v>
      </c>
      <c r="B16" s="65">
        <v>29</v>
      </c>
      <c r="C16" s="60" t="s">
        <v>745</v>
      </c>
      <c r="D16" s="117" t="s">
        <v>746</v>
      </c>
      <c r="E16" s="118" t="s">
        <v>909</v>
      </c>
      <c r="F16" s="118" t="s">
        <v>747</v>
      </c>
      <c r="G16" s="118" t="s">
        <v>748</v>
      </c>
      <c r="H16" s="118" t="s">
        <v>1611</v>
      </c>
      <c r="I16" s="118" t="s">
        <v>1622</v>
      </c>
      <c r="J16" s="118" t="s">
        <v>1877</v>
      </c>
      <c r="K16" s="118" t="s">
        <v>1878</v>
      </c>
      <c r="L16" s="118" t="s">
        <v>2024</v>
      </c>
      <c r="M16" s="118" t="s">
        <v>2025</v>
      </c>
      <c r="N16" s="119" t="s">
        <v>2026</v>
      </c>
      <c r="O16" s="54"/>
      <c r="P16" s="55" t="s">
        <v>2027</v>
      </c>
      <c r="Q16" s="48"/>
      <c r="R16"/>
      <c r="T16" s="205"/>
      <c r="V16" s="205"/>
    </row>
    <row r="17" spans="1:22" ht="12.75">
      <c r="A17" s="56" t="s">
        <v>385</v>
      </c>
      <c r="B17" s="61"/>
      <c r="C17" s="62" t="s">
        <v>410</v>
      </c>
      <c r="D17" s="120" t="s">
        <v>782</v>
      </c>
      <c r="E17" s="121" t="s">
        <v>750</v>
      </c>
      <c r="F17" s="121" t="s">
        <v>942</v>
      </c>
      <c r="G17" s="121" t="s">
        <v>805</v>
      </c>
      <c r="H17" s="121" t="s">
        <v>782</v>
      </c>
      <c r="I17" s="121" t="s">
        <v>949</v>
      </c>
      <c r="J17" s="121" t="s">
        <v>750</v>
      </c>
      <c r="K17" s="121" t="s">
        <v>1879</v>
      </c>
      <c r="L17" s="121" t="s">
        <v>725</v>
      </c>
      <c r="M17" s="121" t="s">
        <v>698</v>
      </c>
      <c r="N17" s="122" t="s">
        <v>749</v>
      </c>
      <c r="O17" s="63"/>
      <c r="P17" s="64" t="s">
        <v>2028</v>
      </c>
      <c r="Q17" s="48"/>
      <c r="R17"/>
      <c r="T17" s="205"/>
      <c r="V17" s="205"/>
    </row>
    <row r="18" spans="1:22" ht="12.75">
      <c r="A18" s="59" t="s">
        <v>721</v>
      </c>
      <c r="B18" s="65">
        <v>27</v>
      </c>
      <c r="C18" s="60" t="s">
        <v>755</v>
      </c>
      <c r="D18" s="117" t="s">
        <v>756</v>
      </c>
      <c r="E18" s="118" t="s">
        <v>910</v>
      </c>
      <c r="F18" s="118" t="s">
        <v>684</v>
      </c>
      <c r="G18" s="118" t="s">
        <v>758</v>
      </c>
      <c r="H18" s="118" t="s">
        <v>1606</v>
      </c>
      <c r="I18" s="118" t="s">
        <v>1620</v>
      </c>
      <c r="J18" s="118" t="s">
        <v>1871</v>
      </c>
      <c r="K18" s="118" t="s">
        <v>1872</v>
      </c>
      <c r="L18" s="118" t="s">
        <v>2029</v>
      </c>
      <c r="M18" s="118" t="s">
        <v>2030</v>
      </c>
      <c r="N18" s="119" t="s">
        <v>2031</v>
      </c>
      <c r="O18" s="54"/>
      <c r="P18" s="55" t="s">
        <v>2032</v>
      </c>
      <c r="Q18" s="48"/>
      <c r="R18"/>
      <c r="T18" s="205"/>
      <c r="V18" s="205"/>
    </row>
    <row r="19" spans="1:18" ht="12.75">
      <c r="A19" s="56" t="s">
        <v>385</v>
      </c>
      <c r="B19" s="61"/>
      <c r="C19" s="62" t="s">
        <v>410</v>
      </c>
      <c r="D19" s="120" t="s">
        <v>688</v>
      </c>
      <c r="E19" s="121" t="s">
        <v>741</v>
      </c>
      <c r="F19" s="121" t="s">
        <v>749</v>
      </c>
      <c r="G19" s="121" t="s">
        <v>943</v>
      </c>
      <c r="H19" s="121" t="s">
        <v>688</v>
      </c>
      <c r="I19" s="121" t="s">
        <v>1608</v>
      </c>
      <c r="J19" s="121" t="s">
        <v>1661</v>
      </c>
      <c r="K19" s="121" t="s">
        <v>749</v>
      </c>
      <c r="L19" s="121" t="s">
        <v>726</v>
      </c>
      <c r="M19" s="121" t="s">
        <v>705</v>
      </c>
      <c r="N19" s="122" t="s">
        <v>963</v>
      </c>
      <c r="O19" s="63"/>
      <c r="P19" s="64" t="s">
        <v>2033</v>
      </c>
      <c r="Q19" s="48"/>
      <c r="R19"/>
    </row>
    <row r="20" spans="1:18" ht="12.75">
      <c r="A20" s="59" t="s">
        <v>1609</v>
      </c>
      <c r="B20" s="65">
        <v>11</v>
      </c>
      <c r="C20" s="60" t="s">
        <v>729</v>
      </c>
      <c r="D20" s="117" t="s">
        <v>903</v>
      </c>
      <c r="E20" s="118" t="s">
        <v>904</v>
      </c>
      <c r="F20" s="118" t="s">
        <v>731</v>
      </c>
      <c r="G20" s="118" t="s">
        <v>732</v>
      </c>
      <c r="H20" s="118" t="s">
        <v>1610</v>
      </c>
      <c r="I20" s="118" t="s">
        <v>1621</v>
      </c>
      <c r="J20" s="118" t="s">
        <v>1277</v>
      </c>
      <c r="K20" s="118" t="s">
        <v>1876</v>
      </c>
      <c r="L20" s="118" t="s">
        <v>2034</v>
      </c>
      <c r="M20" s="118" t="s">
        <v>2035</v>
      </c>
      <c r="N20" s="119" t="s">
        <v>2036</v>
      </c>
      <c r="O20" s="54"/>
      <c r="P20" s="55" t="s">
        <v>2037</v>
      </c>
      <c r="Q20" s="48"/>
      <c r="R20"/>
    </row>
    <row r="21" spans="1:20" ht="12.75">
      <c r="A21" s="56" t="s">
        <v>387</v>
      </c>
      <c r="B21" s="61"/>
      <c r="C21" s="62" t="s">
        <v>404</v>
      </c>
      <c r="D21" s="120" t="s">
        <v>706</v>
      </c>
      <c r="E21" s="121" t="s">
        <v>733</v>
      </c>
      <c r="F21" s="121" t="s">
        <v>734</v>
      </c>
      <c r="G21" s="121" t="s">
        <v>940</v>
      </c>
      <c r="H21" s="121" t="s">
        <v>741</v>
      </c>
      <c r="I21" s="121" t="s">
        <v>699</v>
      </c>
      <c r="J21" s="121" t="s">
        <v>1605</v>
      </c>
      <c r="K21" s="121" t="s">
        <v>941</v>
      </c>
      <c r="L21" s="121" t="s">
        <v>720</v>
      </c>
      <c r="M21" s="121" t="s">
        <v>720</v>
      </c>
      <c r="N21" s="122" t="s">
        <v>2106</v>
      </c>
      <c r="O21" s="63"/>
      <c r="P21" s="64" t="s">
        <v>2038</v>
      </c>
      <c r="Q21" s="48"/>
      <c r="R21"/>
      <c r="T21" s="205"/>
    </row>
    <row r="22" spans="1:20" ht="12.75">
      <c r="A22" s="59" t="s">
        <v>1875</v>
      </c>
      <c r="B22" s="65">
        <v>8</v>
      </c>
      <c r="C22" s="60" t="s">
        <v>737</v>
      </c>
      <c r="D22" s="117" t="s">
        <v>738</v>
      </c>
      <c r="E22" s="118" t="s">
        <v>907</v>
      </c>
      <c r="F22" s="118" t="s">
        <v>739</v>
      </c>
      <c r="G22" s="118" t="s">
        <v>740</v>
      </c>
      <c r="H22" s="118" t="s">
        <v>1617</v>
      </c>
      <c r="I22" s="118" t="s">
        <v>1618</v>
      </c>
      <c r="J22" s="118" t="s">
        <v>1883</v>
      </c>
      <c r="K22" s="118" t="s">
        <v>1607</v>
      </c>
      <c r="L22" s="118" t="s">
        <v>2039</v>
      </c>
      <c r="M22" s="118" t="s">
        <v>2040</v>
      </c>
      <c r="N22" s="119" t="s">
        <v>2013</v>
      </c>
      <c r="O22" s="54"/>
      <c r="P22" s="55" t="s">
        <v>2041</v>
      </c>
      <c r="Q22" s="48"/>
      <c r="R22"/>
      <c r="T22" s="205"/>
    </row>
    <row r="23" spans="1:20" ht="12.75">
      <c r="A23" s="56" t="s">
        <v>387</v>
      </c>
      <c r="B23" s="61"/>
      <c r="C23" s="62" t="s">
        <v>476</v>
      </c>
      <c r="D23" s="120" t="s">
        <v>794</v>
      </c>
      <c r="E23" s="121" t="s">
        <v>941</v>
      </c>
      <c r="F23" s="121" t="s">
        <v>742</v>
      </c>
      <c r="G23" s="121" t="s">
        <v>742</v>
      </c>
      <c r="H23" s="121" t="s">
        <v>1659</v>
      </c>
      <c r="I23" s="121" t="s">
        <v>1660</v>
      </c>
      <c r="J23" s="121" t="s">
        <v>1884</v>
      </c>
      <c r="K23" s="121" t="s">
        <v>760</v>
      </c>
      <c r="L23" s="121" t="s">
        <v>733</v>
      </c>
      <c r="M23" s="121" t="s">
        <v>1882</v>
      </c>
      <c r="N23" s="122" t="s">
        <v>1882</v>
      </c>
      <c r="O23" s="63"/>
      <c r="P23" s="64" t="s">
        <v>2042</v>
      </c>
      <c r="Q23" s="48"/>
      <c r="R23"/>
      <c r="T23" s="205"/>
    </row>
    <row r="24" spans="1:18" ht="12.75">
      <c r="A24" s="59" t="s">
        <v>2043</v>
      </c>
      <c r="B24" s="65">
        <v>28</v>
      </c>
      <c r="C24" s="60" t="s">
        <v>770</v>
      </c>
      <c r="D24" s="117" t="s">
        <v>913</v>
      </c>
      <c r="E24" s="118" t="s">
        <v>771</v>
      </c>
      <c r="F24" s="118" t="s">
        <v>772</v>
      </c>
      <c r="G24" s="118" t="s">
        <v>773</v>
      </c>
      <c r="H24" s="118" t="s">
        <v>1630</v>
      </c>
      <c r="I24" s="118" t="s">
        <v>1631</v>
      </c>
      <c r="J24" s="118" t="s">
        <v>1289</v>
      </c>
      <c r="K24" s="118" t="s">
        <v>1885</v>
      </c>
      <c r="L24" s="118" t="s">
        <v>2044</v>
      </c>
      <c r="M24" s="118" t="s">
        <v>2065</v>
      </c>
      <c r="N24" s="119" t="s">
        <v>2045</v>
      </c>
      <c r="O24" s="54"/>
      <c r="P24" s="55" t="s">
        <v>2093</v>
      </c>
      <c r="Q24" s="48"/>
      <c r="R24"/>
    </row>
    <row r="25" spans="1:18" ht="12.75">
      <c r="A25" s="56" t="s">
        <v>385</v>
      </c>
      <c r="B25" s="61"/>
      <c r="C25" s="62" t="s">
        <v>410</v>
      </c>
      <c r="D25" s="120" t="s">
        <v>787</v>
      </c>
      <c r="E25" s="121" t="s">
        <v>774</v>
      </c>
      <c r="F25" s="121" t="s">
        <v>963</v>
      </c>
      <c r="G25" s="121" t="s">
        <v>964</v>
      </c>
      <c r="H25" s="121" t="s">
        <v>1662</v>
      </c>
      <c r="I25" s="121" t="s">
        <v>720</v>
      </c>
      <c r="J25" s="121" t="s">
        <v>942</v>
      </c>
      <c r="K25" s="121" t="s">
        <v>1882</v>
      </c>
      <c r="L25" s="121" t="s">
        <v>1884</v>
      </c>
      <c r="M25" s="121" t="s">
        <v>733</v>
      </c>
      <c r="N25" s="122" t="s">
        <v>976</v>
      </c>
      <c r="O25" s="63"/>
      <c r="P25" s="64" t="s">
        <v>2094</v>
      </c>
      <c r="Q25" s="48"/>
      <c r="R25"/>
    </row>
    <row r="26" spans="1:18" ht="12.75">
      <c r="A26" s="59" t="s">
        <v>2046</v>
      </c>
      <c r="B26" s="65">
        <v>39</v>
      </c>
      <c r="C26" s="60" t="s">
        <v>853</v>
      </c>
      <c r="D26" s="117" t="s">
        <v>785</v>
      </c>
      <c r="E26" s="118" t="s">
        <v>956</v>
      </c>
      <c r="F26" s="118" t="s">
        <v>694</v>
      </c>
      <c r="G26" s="118" t="s">
        <v>957</v>
      </c>
      <c r="H26" s="118" t="s">
        <v>1332</v>
      </c>
      <c r="I26" s="118" t="s">
        <v>1627</v>
      </c>
      <c r="J26" s="118" t="s">
        <v>1886</v>
      </c>
      <c r="K26" s="118" t="s">
        <v>1887</v>
      </c>
      <c r="L26" s="118" t="s">
        <v>2047</v>
      </c>
      <c r="M26" s="118" t="s">
        <v>2048</v>
      </c>
      <c r="N26" s="119" t="s">
        <v>1690</v>
      </c>
      <c r="O26" s="54"/>
      <c r="P26" s="55" t="s">
        <v>2049</v>
      </c>
      <c r="Q26" s="48"/>
      <c r="R26"/>
    </row>
    <row r="27" spans="1:18" ht="12.75">
      <c r="A27" s="56" t="s">
        <v>385</v>
      </c>
      <c r="B27" s="61"/>
      <c r="C27" s="62" t="s">
        <v>410</v>
      </c>
      <c r="D27" s="120" t="s">
        <v>816</v>
      </c>
      <c r="E27" s="121" t="s">
        <v>959</v>
      </c>
      <c r="F27" s="121" t="s">
        <v>960</v>
      </c>
      <c r="G27" s="121" t="s">
        <v>782</v>
      </c>
      <c r="H27" s="121" t="s">
        <v>1661</v>
      </c>
      <c r="I27" s="121" t="s">
        <v>1629</v>
      </c>
      <c r="J27" s="121" t="s">
        <v>699</v>
      </c>
      <c r="K27" s="121" t="s">
        <v>794</v>
      </c>
      <c r="L27" s="121" t="s">
        <v>949</v>
      </c>
      <c r="M27" s="121" t="s">
        <v>941</v>
      </c>
      <c r="N27" s="122" t="s">
        <v>688</v>
      </c>
      <c r="O27" s="63"/>
      <c r="P27" s="64" t="s">
        <v>2050</v>
      </c>
      <c r="Q27" s="48"/>
      <c r="R27"/>
    </row>
    <row r="28" spans="1:18" ht="12.75">
      <c r="A28" s="59" t="s">
        <v>1616</v>
      </c>
      <c r="B28" s="65">
        <v>37</v>
      </c>
      <c r="C28" s="60" t="s">
        <v>851</v>
      </c>
      <c r="D28" s="117" t="s">
        <v>715</v>
      </c>
      <c r="E28" s="118" t="s">
        <v>986</v>
      </c>
      <c r="F28" s="118" t="s">
        <v>694</v>
      </c>
      <c r="G28" s="118" t="s">
        <v>683</v>
      </c>
      <c r="H28" s="118" t="s">
        <v>1663</v>
      </c>
      <c r="I28" s="118" t="s">
        <v>1664</v>
      </c>
      <c r="J28" s="118" t="s">
        <v>1911</v>
      </c>
      <c r="K28" s="118" t="s">
        <v>1912</v>
      </c>
      <c r="L28" s="118" t="s">
        <v>2107</v>
      </c>
      <c r="M28" s="118" t="s">
        <v>2108</v>
      </c>
      <c r="N28" s="119" t="s">
        <v>2109</v>
      </c>
      <c r="O28" s="54"/>
      <c r="P28" s="55" t="s">
        <v>2110</v>
      </c>
      <c r="Q28" s="48"/>
      <c r="R28"/>
    </row>
    <row r="29" spans="1:18" ht="12.75">
      <c r="A29" s="56" t="s">
        <v>387</v>
      </c>
      <c r="B29" s="61"/>
      <c r="C29" s="62" t="s">
        <v>404</v>
      </c>
      <c r="D29" s="120" t="s">
        <v>720</v>
      </c>
      <c r="E29" s="121" t="s">
        <v>988</v>
      </c>
      <c r="F29" s="121" t="s">
        <v>795</v>
      </c>
      <c r="G29" s="121" t="s">
        <v>735</v>
      </c>
      <c r="H29" s="121" t="s">
        <v>795</v>
      </c>
      <c r="I29" s="121" t="s">
        <v>1626</v>
      </c>
      <c r="J29" s="121" t="s">
        <v>1890</v>
      </c>
      <c r="K29" s="121" t="s">
        <v>810</v>
      </c>
      <c r="L29" s="121" t="s">
        <v>794</v>
      </c>
      <c r="M29" s="121" t="s">
        <v>1671</v>
      </c>
      <c r="N29" s="122" t="s">
        <v>686</v>
      </c>
      <c r="O29" s="63"/>
      <c r="P29" s="64" t="s">
        <v>2111</v>
      </c>
      <c r="Q29" s="48"/>
      <c r="R29"/>
    </row>
    <row r="30" spans="1:18" ht="12.75">
      <c r="A30" s="59" t="s">
        <v>953</v>
      </c>
      <c r="B30" s="65">
        <v>19</v>
      </c>
      <c r="C30" s="60" t="s">
        <v>784</v>
      </c>
      <c r="D30" s="117" t="s">
        <v>785</v>
      </c>
      <c r="E30" s="118" t="s">
        <v>738</v>
      </c>
      <c r="F30" s="118" t="s">
        <v>731</v>
      </c>
      <c r="G30" s="118" t="s">
        <v>767</v>
      </c>
      <c r="H30" s="118" t="s">
        <v>1636</v>
      </c>
      <c r="I30" s="118" t="s">
        <v>1637</v>
      </c>
      <c r="J30" s="118" t="s">
        <v>1894</v>
      </c>
      <c r="K30" s="118" t="s">
        <v>1895</v>
      </c>
      <c r="L30" s="118" t="s">
        <v>2051</v>
      </c>
      <c r="M30" s="118" t="s">
        <v>2052</v>
      </c>
      <c r="N30" s="119" t="s">
        <v>2053</v>
      </c>
      <c r="O30" s="54"/>
      <c r="P30" s="55" t="s">
        <v>2054</v>
      </c>
      <c r="Q30" s="48"/>
      <c r="R30"/>
    </row>
    <row r="31" spans="1:18" ht="12.75">
      <c r="A31" s="56" t="s">
        <v>383</v>
      </c>
      <c r="B31" s="61"/>
      <c r="C31" s="62" t="s">
        <v>456</v>
      </c>
      <c r="D31" s="120" t="s">
        <v>969</v>
      </c>
      <c r="E31" s="121" t="s">
        <v>951</v>
      </c>
      <c r="F31" s="121" t="s">
        <v>750</v>
      </c>
      <c r="G31" s="121" t="s">
        <v>761</v>
      </c>
      <c r="H31" s="121" t="s">
        <v>1675</v>
      </c>
      <c r="I31" s="121" t="s">
        <v>966</v>
      </c>
      <c r="J31" s="121" t="s">
        <v>800</v>
      </c>
      <c r="K31" s="121" t="s">
        <v>982</v>
      </c>
      <c r="L31" s="121" t="s">
        <v>769</v>
      </c>
      <c r="M31" s="121" t="s">
        <v>761</v>
      </c>
      <c r="N31" s="122" t="s">
        <v>751</v>
      </c>
      <c r="O31" s="63"/>
      <c r="P31" s="64" t="s">
        <v>2055</v>
      </c>
      <c r="Q31" s="48"/>
      <c r="R31"/>
    </row>
    <row r="32" spans="1:18" ht="12.75">
      <c r="A32" s="59" t="s">
        <v>2112</v>
      </c>
      <c r="B32" s="65">
        <v>18</v>
      </c>
      <c r="C32" s="60" t="s">
        <v>763</v>
      </c>
      <c r="D32" s="117" t="s">
        <v>764</v>
      </c>
      <c r="E32" s="118" t="s">
        <v>765</v>
      </c>
      <c r="F32" s="118" t="s">
        <v>766</v>
      </c>
      <c r="G32" s="118" t="s">
        <v>767</v>
      </c>
      <c r="H32" s="118" t="s">
        <v>1151</v>
      </c>
      <c r="I32" s="118" t="s">
        <v>1634</v>
      </c>
      <c r="J32" s="118" t="s">
        <v>1891</v>
      </c>
      <c r="K32" s="118" t="s">
        <v>1892</v>
      </c>
      <c r="L32" s="118" t="s">
        <v>2056</v>
      </c>
      <c r="M32" s="118" t="s">
        <v>2057</v>
      </c>
      <c r="N32" s="119" t="s">
        <v>2058</v>
      </c>
      <c r="O32" s="54"/>
      <c r="P32" s="55" t="s">
        <v>2059</v>
      </c>
      <c r="Q32" s="48"/>
      <c r="R32"/>
    </row>
    <row r="33" spans="1:18" ht="12.75">
      <c r="A33" s="56" t="s">
        <v>383</v>
      </c>
      <c r="B33" s="61"/>
      <c r="C33" s="62" t="s">
        <v>455</v>
      </c>
      <c r="D33" s="120" t="s">
        <v>943</v>
      </c>
      <c r="E33" s="121" t="s">
        <v>954</v>
      </c>
      <c r="F33" s="121" t="s">
        <v>751</v>
      </c>
      <c r="G33" s="121" t="s">
        <v>761</v>
      </c>
      <c r="H33" s="121" t="s">
        <v>1001</v>
      </c>
      <c r="I33" s="121" t="s">
        <v>820</v>
      </c>
      <c r="J33" s="121" t="s">
        <v>1650</v>
      </c>
      <c r="K33" s="121" t="s">
        <v>1893</v>
      </c>
      <c r="L33" s="121" t="s">
        <v>2135</v>
      </c>
      <c r="M33" s="121" t="s">
        <v>2113</v>
      </c>
      <c r="N33" s="122" t="s">
        <v>761</v>
      </c>
      <c r="O33" s="63"/>
      <c r="P33" s="64" t="s">
        <v>2060</v>
      </c>
      <c r="Q33" s="48"/>
      <c r="R33"/>
    </row>
    <row r="34" spans="1:18" ht="12.75">
      <c r="A34" s="59" t="s">
        <v>1632</v>
      </c>
      <c r="B34" s="65">
        <v>31</v>
      </c>
      <c r="C34" s="60" t="s">
        <v>788</v>
      </c>
      <c r="D34" s="117" t="s">
        <v>789</v>
      </c>
      <c r="E34" s="118" t="s">
        <v>790</v>
      </c>
      <c r="F34" s="118" t="s">
        <v>791</v>
      </c>
      <c r="G34" s="118" t="s">
        <v>792</v>
      </c>
      <c r="H34" s="118" t="s">
        <v>1352</v>
      </c>
      <c r="I34" s="118" t="s">
        <v>1633</v>
      </c>
      <c r="J34" s="118" t="s">
        <v>1888</v>
      </c>
      <c r="K34" s="118" t="s">
        <v>1889</v>
      </c>
      <c r="L34" s="118" t="s">
        <v>2061</v>
      </c>
      <c r="M34" s="118" t="s">
        <v>2095</v>
      </c>
      <c r="N34" s="119" t="s">
        <v>2062</v>
      </c>
      <c r="O34" s="54"/>
      <c r="P34" s="55" t="s">
        <v>2096</v>
      </c>
      <c r="Q34" s="48"/>
      <c r="R34"/>
    </row>
    <row r="35" spans="1:18" ht="12.75">
      <c r="A35" s="56" t="s">
        <v>387</v>
      </c>
      <c r="B35" s="61"/>
      <c r="C35" s="62" t="s">
        <v>404</v>
      </c>
      <c r="D35" s="120" t="s">
        <v>712</v>
      </c>
      <c r="E35" s="121" t="s">
        <v>971</v>
      </c>
      <c r="F35" s="121" t="s">
        <v>935</v>
      </c>
      <c r="G35" s="121" t="s">
        <v>972</v>
      </c>
      <c r="H35" s="121" t="s">
        <v>941</v>
      </c>
      <c r="I35" s="121" t="s">
        <v>1628</v>
      </c>
      <c r="J35" s="121" t="s">
        <v>1910</v>
      </c>
      <c r="K35" s="121" t="s">
        <v>712</v>
      </c>
      <c r="L35" s="121" t="s">
        <v>2200</v>
      </c>
      <c r="M35" s="121" t="s">
        <v>1626</v>
      </c>
      <c r="N35" s="122" t="s">
        <v>1626</v>
      </c>
      <c r="O35" s="63"/>
      <c r="P35" s="64" t="s">
        <v>2097</v>
      </c>
      <c r="Q35" s="48"/>
      <c r="R35"/>
    </row>
    <row r="36" spans="1:18" ht="12.75">
      <c r="A36" s="59" t="s">
        <v>2069</v>
      </c>
      <c r="B36" s="65">
        <v>34</v>
      </c>
      <c r="C36" s="60" t="s">
        <v>848</v>
      </c>
      <c r="D36" s="117" t="s">
        <v>757</v>
      </c>
      <c r="E36" s="118" t="s">
        <v>945</v>
      </c>
      <c r="F36" s="118" t="s">
        <v>946</v>
      </c>
      <c r="G36" s="118" t="s">
        <v>947</v>
      </c>
      <c r="H36" s="118" t="s">
        <v>1613</v>
      </c>
      <c r="I36" s="118" t="s">
        <v>1623</v>
      </c>
      <c r="J36" s="118" t="s">
        <v>1880</v>
      </c>
      <c r="K36" s="118" t="s">
        <v>1881</v>
      </c>
      <c r="L36" s="118" t="s">
        <v>2063</v>
      </c>
      <c r="M36" s="118" t="s">
        <v>2064</v>
      </c>
      <c r="N36" s="119" t="s">
        <v>2065</v>
      </c>
      <c r="O36" s="54" t="s">
        <v>2066</v>
      </c>
      <c r="P36" s="55" t="s">
        <v>2067</v>
      </c>
      <c r="Q36" s="48"/>
      <c r="R36"/>
    </row>
    <row r="37" spans="1:18" ht="12.75">
      <c r="A37" s="56" t="s">
        <v>384</v>
      </c>
      <c r="B37" s="61"/>
      <c r="C37" s="62" t="s">
        <v>397</v>
      </c>
      <c r="D37" s="120" t="s">
        <v>949</v>
      </c>
      <c r="E37" s="121" t="s">
        <v>760</v>
      </c>
      <c r="F37" s="121" t="s">
        <v>950</v>
      </c>
      <c r="G37" s="121" t="s">
        <v>951</v>
      </c>
      <c r="H37" s="121" t="s">
        <v>720</v>
      </c>
      <c r="I37" s="121" t="s">
        <v>760</v>
      </c>
      <c r="J37" s="121" t="s">
        <v>1882</v>
      </c>
      <c r="K37" s="121" t="s">
        <v>741</v>
      </c>
      <c r="L37" s="121" t="s">
        <v>1661</v>
      </c>
      <c r="M37" s="121" t="s">
        <v>760</v>
      </c>
      <c r="N37" s="122" t="s">
        <v>720</v>
      </c>
      <c r="O37" s="63"/>
      <c r="P37" s="64" t="s">
        <v>2068</v>
      </c>
      <c r="Q37" s="48"/>
      <c r="R37"/>
    </row>
    <row r="38" spans="1:18" ht="12.75">
      <c r="A38" s="59" t="s">
        <v>968</v>
      </c>
      <c r="B38" s="65">
        <v>17</v>
      </c>
      <c r="C38" s="60" t="s">
        <v>777</v>
      </c>
      <c r="D38" s="117" t="s">
        <v>778</v>
      </c>
      <c r="E38" s="118" t="s">
        <v>914</v>
      </c>
      <c r="F38" s="118" t="s">
        <v>780</v>
      </c>
      <c r="G38" s="118" t="s">
        <v>747</v>
      </c>
      <c r="H38" s="118" t="s">
        <v>1638</v>
      </c>
      <c r="I38" s="118" t="s">
        <v>1639</v>
      </c>
      <c r="J38" s="118" t="s">
        <v>1896</v>
      </c>
      <c r="K38" s="118" t="s">
        <v>1614</v>
      </c>
      <c r="L38" s="118" t="s">
        <v>2070</v>
      </c>
      <c r="M38" s="118" t="s">
        <v>2071</v>
      </c>
      <c r="N38" s="119" t="s">
        <v>2045</v>
      </c>
      <c r="O38" s="54"/>
      <c r="P38" s="55" t="s">
        <v>2072</v>
      </c>
      <c r="Q38" s="48"/>
      <c r="R38"/>
    </row>
    <row r="39" spans="1:18" ht="12.75">
      <c r="A39" s="56" t="s">
        <v>383</v>
      </c>
      <c r="B39" s="61"/>
      <c r="C39" s="62" t="s">
        <v>456</v>
      </c>
      <c r="D39" s="120" t="s">
        <v>761</v>
      </c>
      <c r="E39" s="121" t="s">
        <v>966</v>
      </c>
      <c r="F39" s="121" t="s">
        <v>816</v>
      </c>
      <c r="G39" s="121" t="s">
        <v>967</v>
      </c>
      <c r="H39" s="121" t="s">
        <v>950</v>
      </c>
      <c r="I39" s="121" t="s">
        <v>951</v>
      </c>
      <c r="J39" s="121" t="s">
        <v>1645</v>
      </c>
      <c r="K39" s="121" t="s">
        <v>1645</v>
      </c>
      <c r="L39" s="121" t="s">
        <v>969</v>
      </c>
      <c r="M39" s="121" t="s">
        <v>787</v>
      </c>
      <c r="N39" s="122" t="s">
        <v>976</v>
      </c>
      <c r="O39" s="63"/>
      <c r="P39" s="64" t="s">
        <v>2073</v>
      </c>
      <c r="Q39" s="48"/>
      <c r="R39"/>
    </row>
    <row r="40" spans="1:18" ht="12.75">
      <c r="A40" s="59" t="s">
        <v>1665</v>
      </c>
      <c r="B40" s="65">
        <v>32</v>
      </c>
      <c r="C40" s="60" t="s">
        <v>796</v>
      </c>
      <c r="D40" s="117" t="s">
        <v>797</v>
      </c>
      <c r="E40" s="118" t="s">
        <v>779</v>
      </c>
      <c r="F40" s="118" t="s">
        <v>798</v>
      </c>
      <c r="G40" s="118" t="s">
        <v>799</v>
      </c>
      <c r="H40" s="118" t="s">
        <v>1666</v>
      </c>
      <c r="I40" s="118" t="s">
        <v>1667</v>
      </c>
      <c r="J40" s="118" t="s">
        <v>1913</v>
      </c>
      <c r="K40" s="118" t="s">
        <v>1914</v>
      </c>
      <c r="L40" s="118" t="s">
        <v>2114</v>
      </c>
      <c r="M40" s="118" t="s">
        <v>2115</v>
      </c>
      <c r="N40" s="119" t="s">
        <v>2116</v>
      </c>
      <c r="O40" s="54"/>
      <c r="P40" s="55" t="s">
        <v>2117</v>
      </c>
      <c r="Q40" s="48"/>
      <c r="R40"/>
    </row>
    <row r="41" spans="1:18" ht="12.75">
      <c r="A41" s="56" t="s">
        <v>386</v>
      </c>
      <c r="B41" s="61"/>
      <c r="C41" s="62" t="s">
        <v>416</v>
      </c>
      <c r="D41" s="120" t="s">
        <v>769</v>
      </c>
      <c r="E41" s="121" t="s">
        <v>820</v>
      </c>
      <c r="F41" s="121" t="s">
        <v>984</v>
      </c>
      <c r="G41" s="121" t="s">
        <v>984</v>
      </c>
      <c r="H41" s="121" t="s">
        <v>1642</v>
      </c>
      <c r="I41" s="121" t="s">
        <v>1635</v>
      </c>
      <c r="J41" s="121" t="s">
        <v>1642</v>
      </c>
      <c r="K41" s="121" t="s">
        <v>800</v>
      </c>
      <c r="L41" s="121" t="s">
        <v>2201</v>
      </c>
      <c r="M41" s="121" t="s">
        <v>800</v>
      </c>
      <c r="N41" s="122" t="s">
        <v>1650</v>
      </c>
      <c r="O41" s="63"/>
      <c r="P41" s="64" t="s">
        <v>2118</v>
      </c>
      <c r="Q41" s="48"/>
      <c r="R41"/>
    </row>
    <row r="42" spans="1:18" ht="12.75">
      <c r="A42" s="59" t="s">
        <v>2136</v>
      </c>
      <c r="B42" s="65">
        <v>41</v>
      </c>
      <c r="C42" s="60" t="s">
        <v>855</v>
      </c>
      <c r="D42" s="117" t="s">
        <v>926</v>
      </c>
      <c r="E42" s="118" t="s">
        <v>991</v>
      </c>
      <c r="F42" s="118" t="s">
        <v>992</v>
      </c>
      <c r="G42" s="118" t="s">
        <v>731</v>
      </c>
      <c r="H42" s="118" t="s">
        <v>1669</v>
      </c>
      <c r="I42" s="118" t="s">
        <v>1670</v>
      </c>
      <c r="J42" s="118" t="s">
        <v>1917</v>
      </c>
      <c r="K42" s="118" t="s">
        <v>1918</v>
      </c>
      <c r="L42" s="118" t="s">
        <v>2137</v>
      </c>
      <c r="M42" s="118" t="s">
        <v>2138</v>
      </c>
      <c r="N42" s="119" t="s">
        <v>2139</v>
      </c>
      <c r="O42" s="54"/>
      <c r="P42" s="55" t="s">
        <v>2140</v>
      </c>
      <c r="Q42" s="48"/>
      <c r="R42"/>
    </row>
    <row r="43" spans="1:18" ht="12.75">
      <c r="A43" s="56" t="s">
        <v>385</v>
      </c>
      <c r="B43" s="61"/>
      <c r="C43" s="62" t="s">
        <v>410</v>
      </c>
      <c r="D43" s="120" t="s">
        <v>815</v>
      </c>
      <c r="E43" s="121" t="s">
        <v>994</v>
      </c>
      <c r="F43" s="121" t="s">
        <v>699</v>
      </c>
      <c r="G43" s="121" t="s">
        <v>976</v>
      </c>
      <c r="H43" s="121" t="s">
        <v>1625</v>
      </c>
      <c r="I43" s="121" t="s">
        <v>1671</v>
      </c>
      <c r="J43" s="121" t="s">
        <v>1678</v>
      </c>
      <c r="K43" s="121" t="s">
        <v>1907</v>
      </c>
      <c r="L43" s="121" t="s">
        <v>2087</v>
      </c>
      <c r="M43" s="121" t="s">
        <v>1625</v>
      </c>
      <c r="N43" s="122" t="s">
        <v>977</v>
      </c>
      <c r="O43" s="63"/>
      <c r="P43" s="64" t="s">
        <v>2141</v>
      </c>
      <c r="Q43" s="48"/>
      <c r="R43"/>
    </row>
    <row r="44" spans="1:18" ht="12.75">
      <c r="A44" s="59" t="s">
        <v>2142</v>
      </c>
      <c r="B44" s="65">
        <v>33</v>
      </c>
      <c r="C44" s="60" t="s">
        <v>847</v>
      </c>
      <c r="D44" s="117" t="s">
        <v>979</v>
      </c>
      <c r="E44" s="118" t="s">
        <v>797</v>
      </c>
      <c r="F44" s="118" t="s">
        <v>731</v>
      </c>
      <c r="G44" s="118" t="s">
        <v>957</v>
      </c>
      <c r="H44" s="118" t="s">
        <v>1640</v>
      </c>
      <c r="I44" s="118" t="s">
        <v>1641</v>
      </c>
      <c r="J44" s="118" t="s">
        <v>1915</v>
      </c>
      <c r="K44" s="118" t="s">
        <v>1916</v>
      </c>
      <c r="L44" s="118" t="s">
        <v>2119</v>
      </c>
      <c r="M44" s="118" t="s">
        <v>2120</v>
      </c>
      <c r="N44" s="119" t="s">
        <v>2121</v>
      </c>
      <c r="O44" s="54"/>
      <c r="P44" s="55" t="s">
        <v>2122</v>
      </c>
      <c r="Q44" s="48"/>
      <c r="R44"/>
    </row>
    <row r="45" spans="1:18" ht="12.75">
      <c r="A45" s="56" t="s">
        <v>386</v>
      </c>
      <c r="B45" s="61"/>
      <c r="C45" s="62" t="s">
        <v>416</v>
      </c>
      <c r="D45" s="120" t="s">
        <v>981</v>
      </c>
      <c r="E45" s="121" t="s">
        <v>982</v>
      </c>
      <c r="F45" s="121" t="s">
        <v>750</v>
      </c>
      <c r="G45" s="121" t="s">
        <v>782</v>
      </c>
      <c r="H45" s="121" t="s">
        <v>1077</v>
      </c>
      <c r="I45" s="121" t="s">
        <v>1668</v>
      </c>
      <c r="J45" s="121" t="s">
        <v>1668</v>
      </c>
      <c r="K45" s="121" t="s">
        <v>1650</v>
      </c>
      <c r="L45" s="121" t="s">
        <v>1028</v>
      </c>
      <c r="M45" s="121" t="s">
        <v>2123</v>
      </c>
      <c r="N45" s="122" t="s">
        <v>954</v>
      </c>
      <c r="O45" s="63"/>
      <c r="P45" s="64" t="s">
        <v>2124</v>
      </c>
      <c r="Q45" s="48"/>
      <c r="R45"/>
    </row>
    <row r="46" spans="1:18" ht="12.75">
      <c r="A46" s="59" t="s">
        <v>937</v>
      </c>
      <c r="B46" s="65">
        <v>35</v>
      </c>
      <c r="C46" s="60" t="s">
        <v>849</v>
      </c>
      <c r="D46" s="117" t="s">
        <v>925</v>
      </c>
      <c r="E46" s="118" t="s">
        <v>1012</v>
      </c>
      <c r="F46" s="118" t="s">
        <v>792</v>
      </c>
      <c r="G46" s="118" t="s">
        <v>766</v>
      </c>
      <c r="H46" s="118" t="s">
        <v>1673</v>
      </c>
      <c r="I46" s="118" t="s">
        <v>1674</v>
      </c>
      <c r="J46" s="118" t="s">
        <v>1919</v>
      </c>
      <c r="K46" s="118" t="s">
        <v>1920</v>
      </c>
      <c r="L46" s="118" t="s">
        <v>2143</v>
      </c>
      <c r="M46" s="118" t="s">
        <v>1762</v>
      </c>
      <c r="N46" s="119" t="s">
        <v>2144</v>
      </c>
      <c r="O46" s="54"/>
      <c r="P46" s="55" t="s">
        <v>2145</v>
      </c>
      <c r="Q46" s="48"/>
      <c r="R46"/>
    </row>
    <row r="47" spans="1:18" ht="12.75">
      <c r="A47" s="56" t="s">
        <v>390</v>
      </c>
      <c r="B47" s="61"/>
      <c r="C47" s="62" t="s">
        <v>402</v>
      </c>
      <c r="D47" s="120" t="s">
        <v>1014</v>
      </c>
      <c r="E47" s="121" t="s">
        <v>938</v>
      </c>
      <c r="F47" s="121" t="s">
        <v>775</v>
      </c>
      <c r="G47" s="121" t="s">
        <v>775</v>
      </c>
      <c r="H47" s="121" t="s">
        <v>815</v>
      </c>
      <c r="I47" s="121" t="s">
        <v>1699</v>
      </c>
      <c r="J47" s="121" t="s">
        <v>775</v>
      </c>
      <c r="K47" s="121" t="s">
        <v>1921</v>
      </c>
      <c r="L47" s="121" t="s">
        <v>2202</v>
      </c>
      <c r="M47" s="121" t="s">
        <v>2203</v>
      </c>
      <c r="N47" s="122" t="s">
        <v>1700</v>
      </c>
      <c r="O47" s="63"/>
      <c r="P47" s="64" t="s">
        <v>2146</v>
      </c>
      <c r="Q47" s="48"/>
      <c r="R47"/>
    </row>
    <row r="48" spans="1:18" ht="12.75">
      <c r="A48" s="59" t="s">
        <v>2147</v>
      </c>
      <c r="B48" s="65">
        <v>43</v>
      </c>
      <c r="C48" s="60" t="s">
        <v>857</v>
      </c>
      <c r="D48" s="117" t="s">
        <v>1048</v>
      </c>
      <c r="E48" s="118" t="s">
        <v>1049</v>
      </c>
      <c r="F48" s="118" t="s">
        <v>1050</v>
      </c>
      <c r="G48" s="118" t="s">
        <v>1051</v>
      </c>
      <c r="H48" s="118" t="s">
        <v>1679</v>
      </c>
      <c r="I48" s="118" t="s">
        <v>1680</v>
      </c>
      <c r="J48" s="118" t="s">
        <v>1310</v>
      </c>
      <c r="K48" s="118" t="s">
        <v>1922</v>
      </c>
      <c r="L48" s="118" t="s">
        <v>2148</v>
      </c>
      <c r="M48" s="118" t="s">
        <v>2149</v>
      </c>
      <c r="N48" s="119" t="s">
        <v>2150</v>
      </c>
      <c r="O48" s="54"/>
      <c r="P48" s="55" t="s">
        <v>2151</v>
      </c>
      <c r="Q48" s="48"/>
      <c r="R48"/>
    </row>
    <row r="49" spans="1:18" ht="12.75">
      <c r="A49" s="56" t="s">
        <v>393</v>
      </c>
      <c r="B49" s="61"/>
      <c r="C49" s="62" t="s">
        <v>452</v>
      </c>
      <c r="D49" s="120" t="s">
        <v>1053</v>
      </c>
      <c r="E49" s="121" t="s">
        <v>1054</v>
      </c>
      <c r="F49" s="121" t="s">
        <v>1173</v>
      </c>
      <c r="G49" s="121" t="s">
        <v>1174</v>
      </c>
      <c r="H49" s="121" t="s">
        <v>1702</v>
      </c>
      <c r="I49" s="121" t="s">
        <v>1703</v>
      </c>
      <c r="J49" s="121" t="s">
        <v>1020</v>
      </c>
      <c r="K49" s="121" t="s">
        <v>1023</v>
      </c>
      <c r="L49" s="121" t="s">
        <v>1003</v>
      </c>
      <c r="M49" s="121" t="s">
        <v>1026</v>
      </c>
      <c r="N49" s="122" t="s">
        <v>2204</v>
      </c>
      <c r="O49" s="63"/>
      <c r="P49" s="64" t="s">
        <v>2152</v>
      </c>
      <c r="Q49" s="48"/>
      <c r="R49"/>
    </row>
    <row r="50" spans="1:18" ht="12.75">
      <c r="A50" s="59" t="s">
        <v>2153</v>
      </c>
      <c r="B50" s="65">
        <v>24</v>
      </c>
      <c r="C50" s="60" t="s">
        <v>822</v>
      </c>
      <c r="D50" s="117" t="s">
        <v>823</v>
      </c>
      <c r="E50" s="118" t="s">
        <v>931</v>
      </c>
      <c r="F50" s="118" t="s">
        <v>824</v>
      </c>
      <c r="G50" s="118" t="s">
        <v>825</v>
      </c>
      <c r="H50" s="118" t="s">
        <v>1643</v>
      </c>
      <c r="I50" s="118" t="s">
        <v>1644</v>
      </c>
      <c r="J50" s="118" t="s">
        <v>1897</v>
      </c>
      <c r="K50" s="118" t="s">
        <v>1898</v>
      </c>
      <c r="L50" s="118" t="s">
        <v>2074</v>
      </c>
      <c r="M50" s="118" t="s">
        <v>2098</v>
      </c>
      <c r="N50" s="119" t="s">
        <v>2075</v>
      </c>
      <c r="O50" s="54"/>
      <c r="P50" s="55" t="s">
        <v>2099</v>
      </c>
      <c r="Q50" s="48"/>
      <c r="R50"/>
    </row>
    <row r="51" spans="1:18" ht="12.75">
      <c r="A51" s="56" t="s">
        <v>462</v>
      </c>
      <c r="B51" s="61"/>
      <c r="C51" s="62" t="s">
        <v>455</v>
      </c>
      <c r="D51" s="120" t="s">
        <v>1025</v>
      </c>
      <c r="E51" s="121" t="s">
        <v>1026</v>
      </c>
      <c r="F51" s="121" t="s">
        <v>1027</v>
      </c>
      <c r="G51" s="121" t="s">
        <v>1028</v>
      </c>
      <c r="H51" s="121" t="s">
        <v>1772</v>
      </c>
      <c r="I51" s="121" t="s">
        <v>1672</v>
      </c>
      <c r="J51" s="121" t="s">
        <v>1931</v>
      </c>
      <c r="K51" s="121" t="s">
        <v>1077</v>
      </c>
      <c r="L51" s="121" t="s">
        <v>1700</v>
      </c>
      <c r="M51" s="121" t="s">
        <v>1650</v>
      </c>
      <c r="N51" s="122" t="s">
        <v>2202</v>
      </c>
      <c r="O51" s="63"/>
      <c r="P51" s="64" t="s">
        <v>2100</v>
      </c>
      <c r="Q51" s="48"/>
      <c r="R51"/>
    </row>
    <row r="52" spans="1:18" ht="12.75">
      <c r="A52" s="59" t="s">
        <v>2154</v>
      </c>
      <c r="B52" s="65">
        <v>21</v>
      </c>
      <c r="C52" s="60" t="s">
        <v>817</v>
      </c>
      <c r="D52" s="117" t="s">
        <v>818</v>
      </c>
      <c r="E52" s="118" t="s">
        <v>929</v>
      </c>
      <c r="F52" s="118" t="s">
        <v>813</v>
      </c>
      <c r="G52" s="118" t="s">
        <v>819</v>
      </c>
      <c r="H52" s="118" t="s">
        <v>1646</v>
      </c>
      <c r="I52" s="118" t="s">
        <v>1647</v>
      </c>
      <c r="J52" s="118" t="s">
        <v>1899</v>
      </c>
      <c r="K52" s="118" t="s">
        <v>1900</v>
      </c>
      <c r="L52" s="118" t="s">
        <v>2076</v>
      </c>
      <c r="M52" s="118" t="s">
        <v>2101</v>
      </c>
      <c r="N52" s="119" t="s">
        <v>2077</v>
      </c>
      <c r="O52" s="54"/>
      <c r="P52" s="55" t="s">
        <v>2102</v>
      </c>
      <c r="Q52" s="48"/>
      <c r="R52"/>
    </row>
    <row r="53" spans="1:18" ht="12.75">
      <c r="A53" s="56" t="s">
        <v>462</v>
      </c>
      <c r="B53" s="61"/>
      <c r="C53" s="62" t="s">
        <v>455</v>
      </c>
      <c r="D53" s="120" t="s">
        <v>1020</v>
      </c>
      <c r="E53" s="121" t="s">
        <v>1021</v>
      </c>
      <c r="F53" s="121" t="s">
        <v>1028</v>
      </c>
      <c r="G53" s="121" t="s">
        <v>1023</v>
      </c>
      <c r="H53" s="121" t="s">
        <v>1710</v>
      </c>
      <c r="I53" s="121" t="s">
        <v>1700</v>
      </c>
      <c r="J53" s="121" t="s">
        <v>1054</v>
      </c>
      <c r="K53" s="121" t="s">
        <v>1031</v>
      </c>
      <c r="L53" s="121" t="s">
        <v>1931</v>
      </c>
      <c r="M53" s="121" t="s">
        <v>1699</v>
      </c>
      <c r="N53" s="122" t="s">
        <v>982</v>
      </c>
      <c r="O53" s="63"/>
      <c r="P53" s="64" t="s">
        <v>2103</v>
      </c>
      <c r="Q53" s="48"/>
      <c r="R53"/>
    </row>
    <row r="54" spans="1:18" ht="12.75">
      <c r="A54" s="59" t="s">
        <v>1005</v>
      </c>
      <c r="B54" s="65">
        <v>42</v>
      </c>
      <c r="C54" s="60" t="s">
        <v>856</v>
      </c>
      <c r="D54" s="117" t="s">
        <v>1034</v>
      </c>
      <c r="E54" s="118" t="s">
        <v>1035</v>
      </c>
      <c r="F54" s="118" t="s">
        <v>798</v>
      </c>
      <c r="G54" s="118" t="s">
        <v>773</v>
      </c>
      <c r="H54" s="118" t="s">
        <v>1677</v>
      </c>
      <c r="I54" s="118" t="s">
        <v>1644</v>
      </c>
      <c r="J54" s="118" t="s">
        <v>1923</v>
      </c>
      <c r="K54" s="118" t="s">
        <v>1924</v>
      </c>
      <c r="L54" s="118" t="s">
        <v>2155</v>
      </c>
      <c r="M54" s="118" t="s">
        <v>2156</v>
      </c>
      <c r="N54" s="119" t="s">
        <v>2157</v>
      </c>
      <c r="O54" s="54"/>
      <c r="P54" s="55" t="s">
        <v>2158</v>
      </c>
      <c r="Q54" s="48"/>
      <c r="R54"/>
    </row>
    <row r="55" spans="1:18" ht="12.75">
      <c r="A55" s="56" t="s">
        <v>384</v>
      </c>
      <c r="B55" s="61"/>
      <c r="C55" s="62" t="s">
        <v>427</v>
      </c>
      <c r="D55" s="120" t="s">
        <v>1037</v>
      </c>
      <c r="E55" s="121" t="s">
        <v>1038</v>
      </c>
      <c r="F55" s="121" t="s">
        <v>1039</v>
      </c>
      <c r="G55" s="121" t="s">
        <v>964</v>
      </c>
      <c r="H55" s="121" t="s">
        <v>1701</v>
      </c>
      <c r="I55" s="121" t="s">
        <v>994</v>
      </c>
      <c r="J55" s="121" t="s">
        <v>1717</v>
      </c>
      <c r="K55" s="121" t="s">
        <v>1683</v>
      </c>
      <c r="L55" s="121" t="s">
        <v>1085</v>
      </c>
      <c r="M55" s="121" t="s">
        <v>1717</v>
      </c>
      <c r="N55" s="122" t="s">
        <v>2205</v>
      </c>
      <c r="O55" s="63"/>
      <c r="P55" s="64" t="s">
        <v>2159</v>
      </c>
      <c r="Q55" s="48"/>
      <c r="R55"/>
    </row>
    <row r="56" spans="1:18" ht="12.75">
      <c r="A56" s="59" t="s">
        <v>2160</v>
      </c>
      <c r="B56" s="65">
        <v>15</v>
      </c>
      <c r="C56" s="60" t="s">
        <v>811</v>
      </c>
      <c r="D56" s="117" t="s">
        <v>925</v>
      </c>
      <c r="E56" s="118" t="s">
        <v>926</v>
      </c>
      <c r="F56" s="118" t="s">
        <v>813</v>
      </c>
      <c r="G56" s="118" t="s">
        <v>814</v>
      </c>
      <c r="H56" s="118" t="s">
        <v>1651</v>
      </c>
      <c r="I56" s="118" t="s">
        <v>1652</v>
      </c>
      <c r="J56" s="118" t="s">
        <v>1903</v>
      </c>
      <c r="K56" s="118" t="s">
        <v>1904</v>
      </c>
      <c r="L56" s="118" t="s">
        <v>2078</v>
      </c>
      <c r="M56" s="118" t="s">
        <v>2079</v>
      </c>
      <c r="N56" s="119" t="s">
        <v>2080</v>
      </c>
      <c r="O56" s="54"/>
      <c r="P56" s="55" t="s">
        <v>2081</v>
      </c>
      <c r="Q56" s="48"/>
      <c r="R56"/>
    </row>
    <row r="57" spans="1:18" ht="12.75">
      <c r="A57" s="56" t="s">
        <v>383</v>
      </c>
      <c r="B57" s="61"/>
      <c r="C57" s="62" t="s">
        <v>332</v>
      </c>
      <c r="D57" s="120" t="s">
        <v>1017</v>
      </c>
      <c r="E57" s="121" t="s">
        <v>837</v>
      </c>
      <c r="F57" s="121" t="s">
        <v>1046</v>
      </c>
      <c r="G57" s="121" t="s">
        <v>1171</v>
      </c>
      <c r="H57" s="121" t="s">
        <v>1314</v>
      </c>
      <c r="I57" s="121" t="s">
        <v>1777</v>
      </c>
      <c r="J57" s="121" t="s">
        <v>1688</v>
      </c>
      <c r="K57" s="121" t="s">
        <v>1676</v>
      </c>
      <c r="L57" s="121" t="s">
        <v>2128</v>
      </c>
      <c r="M57" s="121" t="s">
        <v>805</v>
      </c>
      <c r="N57" s="122" t="s">
        <v>1045</v>
      </c>
      <c r="O57" s="63"/>
      <c r="P57" s="64" t="s">
        <v>2082</v>
      </c>
      <c r="Q57" s="48"/>
      <c r="R57"/>
    </row>
    <row r="58" spans="1:18" ht="12.75">
      <c r="A58" s="59" t="s">
        <v>2161</v>
      </c>
      <c r="B58" s="65">
        <v>46</v>
      </c>
      <c r="C58" s="60" t="s">
        <v>860</v>
      </c>
      <c r="D58" s="117" t="s">
        <v>1058</v>
      </c>
      <c r="E58" s="118" t="s">
        <v>1059</v>
      </c>
      <c r="F58" s="118" t="s">
        <v>1060</v>
      </c>
      <c r="G58" s="118" t="s">
        <v>1060</v>
      </c>
      <c r="H58" s="118" t="s">
        <v>1681</v>
      </c>
      <c r="I58" s="118" t="s">
        <v>1682</v>
      </c>
      <c r="J58" s="118" t="s">
        <v>1630</v>
      </c>
      <c r="K58" s="118" t="s">
        <v>1926</v>
      </c>
      <c r="L58" s="118" t="s">
        <v>2162</v>
      </c>
      <c r="M58" s="118" t="s">
        <v>2163</v>
      </c>
      <c r="N58" s="119" t="s">
        <v>2164</v>
      </c>
      <c r="O58" s="54"/>
      <c r="P58" s="55" t="s">
        <v>2165</v>
      </c>
      <c r="Q58" s="48"/>
      <c r="R58"/>
    </row>
    <row r="59" spans="1:18" ht="12.75">
      <c r="A59" s="56" t="s">
        <v>390</v>
      </c>
      <c r="B59" s="61"/>
      <c r="C59" s="62" t="s">
        <v>427</v>
      </c>
      <c r="D59" s="120" t="s">
        <v>1046</v>
      </c>
      <c r="E59" s="121" t="s">
        <v>1018</v>
      </c>
      <c r="F59" s="121" t="s">
        <v>1164</v>
      </c>
      <c r="G59" s="121" t="s">
        <v>1047</v>
      </c>
      <c r="H59" s="121" t="s">
        <v>1704</v>
      </c>
      <c r="I59" s="121" t="s">
        <v>1039</v>
      </c>
      <c r="J59" s="121" t="s">
        <v>1045</v>
      </c>
      <c r="K59" s="121" t="s">
        <v>1931</v>
      </c>
      <c r="L59" s="121" t="s">
        <v>981</v>
      </c>
      <c r="M59" s="121" t="s">
        <v>1025</v>
      </c>
      <c r="N59" s="122" t="s">
        <v>1668</v>
      </c>
      <c r="O59" s="63"/>
      <c r="P59" s="64" t="s">
        <v>2166</v>
      </c>
      <c r="Q59" s="48"/>
      <c r="R59"/>
    </row>
    <row r="60" spans="1:18" ht="12.75">
      <c r="A60" s="59" t="s">
        <v>1925</v>
      </c>
      <c r="B60" s="65">
        <v>22</v>
      </c>
      <c r="C60" s="60" t="s">
        <v>827</v>
      </c>
      <c r="D60" s="117" t="s">
        <v>812</v>
      </c>
      <c r="E60" s="118" t="s">
        <v>828</v>
      </c>
      <c r="F60" s="118" t="s">
        <v>829</v>
      </c>
      <c r="G60" s="118" t="s">
        <v>830</v>
      </c>
      <c r="H60" s="118" t="s">
        <v>1648</v>
      </c>
      <c r="I60" s="118" t="s">
        <v>1649</v>
      </c>
      <c r="J60" s="118" t="s">
        <v>1901</v>
      </c>
      <c r="K60" s="118" t="s">
        <v>1902</v>
      </c>
      <c r="L60" s="118" t="s">
        <v>2104</v>
      </c>
      <c r="M60" s="118" t="s">
        <v>2126</v>
      </c>
      <c r="N60" s="119" t="s">
        <v>2105</v>
      </c>
      <c r="O60" s="54"/>
      <c r="P60" s="55" t="s">
        <v>2127</v>
      </c>
      <c r="Q60" s="48"/>
      <c r="R60"/>
    </row>
    <row r="61" spans="1:18" ht="12.75">
      <c r="A61" s="56" t="s">
        <v>462</v>
      </c>
      <c r="B61" s="61"/>
      <c r="C61" s="62" t="s">
        <v>455</v>
      </c>
      <c r="D61" s="120" t="s">
        <v>1030</v>
      </c>
      <c r="E61" s="121" t="s">
        <v>1031</v>
      </c>
      <c r="F61" s="121" t="s">
        <v>1172</v>
      </c>
      <c r="G61" s="121" t="s">
        <v>1032</v>
      </c>
      <c r="H61" s="121" t="s">
        <v>1053</v>
      </c>
      <c r="I61" s="121" t="s">
        <v>1038</v>
      </c>
      <c r="J61" s="121" t="s">
        <v>1943</v>
      </c>
      <c r="K61" s="121" t="s">
        <v>1014</v>
      </c>
      <c r="L61" s="121" t="s">
        <v>1021</v>
      </c>
      <c r="M61" s="121" t="s">
        <v>1688</v>
      </c>
      <c r="N61" s="122" t="s">
        <v>1931</v>
      </c>
      <c r="O61" s="63"/>
      <c r="P61" s="64" t="s">
        <v>2129</v>
      </c>
      <c r="Q61" s="48"/>
      <c r="R61"/>
    </row>
    <row r="62" spans="1:18" ht="12.75">
      <c r="A62" s="59" t="s">
        <v>2206</v>
      </c>
      <c r="B62" s="65">
        <v>30</v>
      </c>
      <c r="C62" s="60" t="s">
        <v>807</v>
      </c>
      <c r="D62" s="117" t="s">
        <v>921</v>
      </c>
      <c r="E62" s="118" t="s">
        <v>922</v>
      </c>
      <c r="F62" s="118" t="s">
        <v>808</v>
      </c>
      <c r="G62" s="118" t="s">
        <v>809</v>
      </c>
      <c r="H62" s="118" t="s">
        <v>1726</v>
      </c>
      <c r="I62" s="118" t="s">
        <v>1727</v>
      </c>
      <c r="J62" s="118" t="s">
        <v>1946</v>
      </c>
      <c r="K62" s="118" t="s">
        <v>1947</v>
      </c>
      <c r="L62" s="118" t="s">
        <v>2207</v>
      </c>
      <c r="M62" s="118" t="s">
        <v>2208</v>
      </c>
      <c r="N62" s="119" t="s">
        <v>2209</v>
      </c>
      <c r="O62" s="54" t="s">
        <v>1728</v>
      </c>
      <c r="P62" s="55" t="s">
        <v>2210</v>
      </c>
      <c r="Q62" s="48"/>
      <c r="R62"/>
    </row>
    <row r="63" spans="1:18" ht="12.75">
      <c r="A63" s="56" t="s">
        <v>387</v>
      </c>
      <c r="B63" s="61"/>
      <c r="C63" s="62" t="s">
        <v>404</v>
      </c>
      <c r="D63" s="120" t="s">
        <v>1007</v>
      </c>
      <c r="E63" s="121" t="s">
        <v>1008</v>
      </c>
      <c r="F63" s="121" t="s">
        <v>1009</v>
      </c>
      <c r="G63" s="121" t="s">
        <v>1010</v>
      </c>
      <c r="H63" s="121" t="s">
        <v>1009</v>
      </c>
      <c r="I63" s="121" t="s">
        <v>935</v>
      </c>
      <c r="J63" s="121" t="s">
        <v>1948</v>
      </c>
      <c r="K63" s="121" t="s">
        <v>1948</v>
      </c>
      <c r="L63" s="121" t="s">
        <v>2106</v>
      </c>
      <c r="M63" s="121" t="s">
        <v>1085</v>
      </c>
      <c r="N63" s="122" t="s">
        <v>2211</v>
      </c>
      <c r="O63" s="63"/>
      <c r="P63" s="64" t="s">
        <v>2212</v>
      </c>
      <c r="Q63" s="48"/>
      <c r="R63"/>
    </row>
    <row r="64" spans="1:18" ht="12.75">
      <c r="A64" s="59" t="s">
        <v>2169</v>
      </c>
      <c r="B64" s="65">
        <v>38</v>
      </c>
      <c r="C64" s="60" t="s">
        <v>852</v>
      </c>
      <c r="D64" s="117" t="s">
        <v>1136</v>
      </c>
      <c r="E64" s="118" t="s">
        <v>1137</v>
      </c>
      <c r="F64" s="118" t="s">
        <v>1138</v>
      </c>
      <c r="G64" s="118" t="s">
        <v>809</v>
      </c>
      <c r="H64" s="118" t="s">
        <v>1651</v>
      </c>
      <c r="I64" s="118" t="s">
        <v>1716</v>
      </c>
      <c r="J64" s="118" t="s">
        <v>1944</v>
      </c>
      <c r="K64" s="118" t="s">
        <v>1945</v>
      </c>
      <c r="L64" s="118" t="s">
        <v>2213</v>
      </c>
      <c r="M64" s="118" t="s">
        <v>2214</v>
      </c>
      <c r="N64" s="119" t="s">
        <v>2215</v>
      </c>
      <c r="O64" s="54"/>
      <c r="P64" s="55" t="s">
        <v>2216</v>
      </c>
      <c r="Q64" s="48"/>
      <c r="R64"/>
    </row>
    <row r="65" spans="1:18" ht="12.75">
      <c r="A65" s="56" t="s">
        <v>384</v>
      </c>
      <c r="B65" s="61"/>
      <c r="C65" s="62" t="s">
        <v>618</v>
      </c>
      <c r="D65" s="120" t="s">
        <v>1189</v>
      </c>
      <c r="E65" s="121" t="s">
        <v>1125</v>
      </c>
      <c r="F65" s="121" t="s">
        <v>1190</v>
      </c>
      <c r="G65" s="121" t="s">
        <v>938</v>
      </c>
      <c r="H65" s="121" t="s">
        <v>1778</v>
      </c>
      <c r="I65" s="121" t="s">
        <v>1717</v>
      </c>
      <c r="J65" s="121" t="s">
        <v>1778</v>
      </c>
      <c r="K65" s="121" t="s">
        <v>1930</v>
      </c>
      <c r="L65" s="121" t="s">
        <v>1625</v>
      </c>
      <c r="M65" s="121" t="s">
        <v>2183</v>
      </c>
      <c r="N65" s="122" t="s">
        <v>1683</v>
      </c>
      <c r="O65" s="63"/>
      <c r="P65" s="64" t="s">
        <v>2218</v>
      </c>
      <c r="Q65" s="48"/>
      <c r="R65"/>
    </row>
    <row r="66" spans="1:18" ht="12.75">
      <c r="A66" s="59" t="s">
        <v>2317</v>
      </c>
      <c r="B66" s="65">
        <v>23</v>
      </c>
      <c r="C66" s="60" t="s">
        <v>833</v>
      </c>
      <c r="D66" s="117" t="s">
        <v>834</v>
      </c>
      <c r="E66" s="118" t="s">
        <v>933</v>
      </c>
      <c r="F66" s="118" t="s">
        <v>835</v>
      </c>
      <c r="G66" s="118" t="s">
        <v>836</v>
      </c>
      <c r="H66" s="118" t="s">
        <v>1653</v>
      </c>
      <c r="I66" s="118" t="s">
        <v>1654</v>
      </c>
      <c r="J66" s="118" t="s">
        <v>1905</v>
      </c>
      <c r="K66" s="118" t="s">
        <v>1906</v>
      </c>
      <c r="L66" s="118" t="s">
        <v>2083</v>
      </c>
      <c r="M66" s="118" t="s">
        <v>2084</v>
      </c>
      <c r="N66" s="119" t="s">
        <v>2085</v>
      </c>
      <c r="O66" s="54"/>
      <c r="P66" s="55" t="s">
        <v>2086</v>
      </c>
      <c r="Q66" s="48"/>
      <c r="R66"/>
    </row>
    <row r="67" spans="1:18" ht="12.75">
      <c r="A67" s="56" t="s">
        <v>383</v>
      </c>
      <c r="B67" s="61"/>
      <c r="C67" s="62" t="s">
        <v>445</v>
      </c>
      <c r="D67" s="120" t="s">
        <v>1162</v>
      </c>
      <c r="E67" s="121" t="s">
        <v>1163</v>
      </c>
      <c r="F67" s="121" t="s">
        <v>1126</v>
      </c>
      <c r="G67" s="121" t="s">
        <v>1177</v>
      </c>
      <c r="H67" s="121" t="s">
        <v>1779</v>
      </c>
      <c r="I67" s="121" t="s">
        <v>1314</v>
      </c>
      <c r="J67" s="121" t="s">
        <v>1047</v>
      </c>
      <c r="K67" s="121" t="s">
        <v>1967</v>
      </c>
      <c r="L67" s="121" t="s">
        <v>1018</v>
      </c>
      <c r="M67" s="121" t="s">
        <v>963</v>
      </c>
      <c r="N67" s="122" t="s">
        <v>1164</v>
      </c>
      <c r="O67" s="63"/>
      <c r="P67" s="64" t="s">
        <v>2088</v>
      </c>
      <c r="Q67" s="48"/>
      <c r="R67"/>
    </row>
    <row r="68" spans="1:18" ht="12.75">
      <c r="A68" s="59" t="s">
        <v>2318</v>
      </c>
      <c r="B68" s="65">
        <v>50</v>
      </c>
      <c r="C68" s="60" t="s">
        <v>864</v>
      </c>
      <c r="D68" s="117" t="s">
        <v>1104</v>
      </c>
      <c r="E68" s="118" t="s">
        <v>1105</v>
      </c>
      <c r="F68" s="118" t="s">
        <v>1106</v>
      </c>
      <c r="G68" s="118" t="s">
        <v>1107</v>
      </c>
      <c r="H68" s="118" t="s">
        <v>1713</v>
      </c>
      <c r="I68" s="118" t="s">
        <v>1714</v>
      </c>
      <c r="J68" s="118" t="s">
        <v>1934</v>
      </c>
      <c r="K68" s="118" t="s">
        <v>1935</v>
      </c>
      <c r="L68" s="118" t="s">
        <v>2167</v>
      </c>
      <c r="M68" s="118" t="s">
        <v>2319</v>
      </c>
      <c r="N68" s="119" t="s">
        <v>2168</v>
      </c>
      <c r="O68" s="54"/>
      <c r="P68" s="55" t="s">
        <v>2320</v>
      </c>
      <c r="Q68" s="48"/>
      <c r="R68"/>
    </row>
    <row r="69" spans="1:18" ht="12.75">
      <c r="A69" s="56" t="s">
        <v>333</v>
      </c>
      <c r="B69" s="61"/>
      <c r="C69" s="62" t="s">
        <v>425</v>
      </c>
      <c r="D69" s="120" t="s">
        <v>1109</v>
      </c>
      <c r="E69" s="121" t="s">
        <v>1110</v>
      </c>
      <c r="F69" s="121" t="s">
        <v>1182</v>
      </c>
      <c r="G69" s="121" t="s">
        <v>1183</v>
      </c>
      <c r="H69" s="121" t="s">
        <v>1109</v>
      </c>
      <c r="I69" s="121" t="s">
        <v>1715</v>
      </c>
      <c r="J69" s="121" t="s">
        <v>1965</v>
      </c>
      <c r="K69" s="121" t="s">
        <v>1966</v>
      </c>
      <c r="L69" s="121" t="s">
        <v>1208</v>
      </c>
      <c r="M69" s="121" t="s">
        <v>2321</v>
      </c>
      <c r="N69" s="122" t="s">
        <v>1028</v>
      </c>
      <c r="O69" s="63"/>
      <c r="P69" s="64" t="s">
        <v>2322</v>
      </c>
      <c r="Q69" s="48"/>
      <c r="R69"/>
    </row>
    <row r="70" spans="1:18" ht="12.75">
      <c r="A70" s="59" t="s">
        <v>2219</v>
      </c>
      <c r="B70" s="65">
        <v>57</v>
      </c>
      <c r="C70" s="60" t="s">
        <v>871</v>
      </c>
      <c r="D70" s="117" t="s">
        <v>1080</v>
      </c>
      <c r="E70" s="118" t="s">
        <v>1081</v>
      </c>
      <c r="F70" s="118" t="s">
        <v>946</v>
      </c>
      <c r="G70" s="118" t="s">
        <v>1050</v>
      </c>
      <c r="H70" s="118" t="s">
        <v>1708</v>
      </c>
      <c r="I70" s="118" t="s">
        <v>1709</v>
      </c>
      <c r="J70" s="118" t="s">
        <v>1927</v>
      </c>
      <c r="K70" s="118" t="s">
        <v>1928</v>
      </c>
      <c r="L70" s="118" t="s">
        <v>2220</v>
      </c>
      <c r="M70" s="118" t="s">
        <v>2221</v>
      </c>
      <c r="N70" s="119" t="s">
        <v>1959</v>
      </c>
      <c r="O70" s="54" t="s">
        <v>1158</v>
      </c>
      <c r="P70" s="55" t="s">
        <v>2222</v>
      </c>
      <c r="Q70" s="48"/>
      <c r="R70"/>
    </row>
    <row r="71" spans="1:18" ht="12.75">
      <c r="A71" s="56" t="s">
        <v>385</v>
      </c>
      <c r="B71" s="61"/>
      <c r="C71" s="62" t="s">
        <v>410</v>
      </c>
      <c r="D71" s="120" t="s">
        <v>1083</v>
      </c>
      <c r="E71" s="121" t="s">
        <v>1084</v>
      </c>
      <c r="F71" s="121" t="s">
        <v>1085</v>
      </c>
      <c r="G71" s="121" t="s">
        <v>1140</v>
      </c>
      <c r="H71" s="121" t="s">
        <v>1083</v>
      </c>
      <c r="I71" s="121" t="s">
        <v>1691</v>
      </c>
      <c r="J71" s="121" t="s">
        <v>1691</v>
      </c>
      <c r="K71" s="121" t="s">
        <v>1084</v>
      </c>
      <c r="L71" s="121" t="s">
        <v>1691</v>
      </c>
      <c r="M71" s="121" t="s">
        <v>2223</v>
      </c>
      <c r="N71" s="122" t="s">
        <v>1691</v>
      </c>
      <c r="O71" s="63"/>
      <c r="P71" s="64" t="s">
        <v>2224</v>
      </c>
      <c r="Q71" s="48"/>
      <c r="R71"/>
    </row>
    <row r="72" spans="1:18" ht="12.75">
      <c r="A72" s="59" t="s">
        <v>2225</v>
      </c>
      <c r="B72" s="65">
        <v>51</v>
      </c>
      <c r="C72" s="60" t="s">
        <v>865</v>
      </c>
      <c r="D72" s="117" t="s">
        <v>1143</v>
      </c>
      <c r="E72" s="118" t="s">
        <v>1144</v>
      </c>
      <c r="F72" s="118" t="s">
        <v>1145</v>
      </c>
      <c r="G72" s="118" t="s">
        <v>1146</v>
      </c>
      <c r="H72" s="118" t="s">
        <v>1722</v>
      </c>
      <c r="I72" s="118" t="s">
        <v>1723</v>
      </c>
      <c r="J72" s="118" t="s">
        <v>1950</v>
      </c>
      <c r="K72" s="118" t="s">
        <v>1951</v>
      </c>
      <c r="L72" s="118" t="s">
        <v>2101</v>
      </c>
      <c r="M72" s="118" t="s">
        <v>2226</v>
      </c>
      <c r="N72" s="119" t="s">
        <v>2227</v>
      </c>
      <c r="O72" s="54"/>
      <c r="P72" s="55" t="s">
        <v>2228</v>
      </c>
      <c r="Q72" s="48"/>
      <c r="R72"/>
    </row>
    <row r="73" spans="1:18" ht="12.75">
      <c r="A73" s="56" t="s">
        <v>333</v>
      </c>
      <c r="B73" s="61"/>
      <c r="C73" s="62" t="s">
        <v>194</v>
      </c>
      <c r="D73" s="120" t="s">
        <v>1148</v>
      </c>
      <c r="E73" s="121" t="s">
        <v>1111</v>
      </c>
      <c r="F73" s="121" t="s">
        <v>1199</v>
      </c>
      <c r="G73" s="121" t="s">
        <v>1199</v>
      </c>
      <c r="H73" s="121" t="s">
        <v>1735</v>
      </c>
      <c r="I73" s="121" t="s">
        <v>1187</v>
      </c>
      <c r="J73" s="121" t="s">
        <v>1969</v>
      </c>
      <c r="K73" s="121" t="s">
        <v>1101</v>
      </c>
      <c r="L73" s="121" t="s">
        <v>1027</v>
      </c>
      <c r="M73" s="121" t="s">
        <v>1702</v>
      </c>
      <c r="N73" s="122" t="s">
        <v>1020</v>
      </c>
      <c r="O73" s="63"/>
      <c r="P73" s="64" t="s">
        <v>2229</v>
      </c>
      <c r="Q73" s="48"/>
      <c r="R73"/>
    </row>
    <row r="74" spans="1:18" ht="12.75">
      <c r="A74" s="59" t="s">
        <v>2230</v>
      </c>
      <c r="B74" s="65">
        <v>45</v>
      </c>
      <c r="C74" s="60" t="s">
        <v>859</v>
      </c>
      <c r="D74" s="117" t="s">
        <v>1088</v>
      </c>
      <c r="E74" s="118" t="s">
        <v>1089</v>
      </c>
      <c r="F74" s="118" t="s">
        <v>1090</v>
      </c>
      <c r="G74" s="118" t="s">
        <v>799</v>
      </c>
      <c r="H74" s="118" t="s">
        <v>1684</v>
      </c>
      <c r="I74" s="118" t="s">
        <v>1685</v>
      </c>
      <c r="J74" s="118" t="s">
        <v>1932</v>
      </c>
      <c r="K74" s="118" t="s">
        <v>1933</v>
      </c>
      <c r="L74" s="118" t="s">
        <v>2170</v>
      </c>
      <c r="M74" s="118" t="s">
        <v>2171</v>
      </c>
      <c r="N74" s="119" t="s">
        <v>2172</v>
      </c>
      <c r="O74" s="54"/>
      <c r="P74" s="55" t="s">
        <v>2173</v>
      </c>
      <c r="Q74" s="48"/>
      <c r="R74"/>
    </row>
    <row r="75" spans="1:18" ht="12.75">
      <c r="A75" s="56" t="s">
        <v>387</v>
      </c>
      <c r="B75" s="61"/>
      <c r="C75" s="62" t="s">
        <v>476</v>
      </c>
      <c r="D75" s="120" t="s">
        <v>1092</v>
      </c>
      <c r="E75" s="121" t="s">
        <v>1178</v>
      </c>
      <c r="F75" s="121" t="s">
        <v>1179</v>
      </c>
      <c r="G75" s="121" t="s">
        <v>1069</v>
      </c>
      <c r="H75" s="121" t="s">
        <v>1705</v>
      </c>
      <c r="I75" s="121" t="s">
        <v>988</v>
      </c>
      <c r="J75" s="121" t="s">
        <v>1067</v>
      </c>
      <c r="K75" s="121" t="s">
        <v>1706</v>
      </c>
      <c r="L75" s="121" t="s">
        <v>2217</v>
      </c>
      <c r="M75" s="121" t="s">
        <v>1265</v>
      </c>
      <c r="N75" s="122" t="s">
        <v>2217</v>
      </c>
      <c r="O75" s="63"/>
      <c r="P75" s="64" t="s">
        <v>2174</v>
      </c>
      <c r="Q75" s="48"/>
      <c r="R75"/>
    </row>
    <row r="76" spans="1:18" ht="12.75">
      <c r="A76" s="59" t="s">
        <v>1063</v>
      </c>
      <c r="B76" s="65">
        <v>47</v>
      </c>
      <c r="C76" s="60" t="s">
        <v>861</v>
      </c>
      <c r="D76" s="117" t="s">
        <v>1064</v>
      </c>
      <c r="E76" s="118" t="s">
        <v>1065</v>
      </c>
      <c r="F76" s="118" t="s">
        <v>798</v>
      </c>
      <c r="G76" s="118" t="s">
        <v>772</v>
      </c>
      <c r="H76" s="118" t="s">
        <v>1686</v>
      </c>
      <c r="I76" s="118" t="s">
        <v>1687</v>
      </c>
      <c r="J76" s="118" t="s">
        <v>1929</v>
      </c>
      <c r="K76" s="118" t="s">
        <v>1928</v>
      </c>
      <c r="L76" s="118" t="s">
        <v>2175</v>
      </c>
      <c r="M76" s="118" t="s">
        <v>2176</v>
      </c>
      <c r="N76" s="119" t="s">
        <v>2177</v>
      </c>
      <c r="O76" s="54"/>
      <c r="P76" s="55" t="s">
        <v>2178</v>
      </c>
      <c r="Q76" s="48"/>
      <c r="R76"/>
    </row>
    <row r="77" spans="1:18" ht="12.75">
      <c r="A77" s="56" t="s">
        <v>387</v>
      </c>
      <c r="B77" s="61"/>
      <c r="C77" s="62" t="s">
        <v>404</v>
      </c>
      <c r="D77" s="120" t="s">
        <v>1067</v>
      </c>
      <c r="E77" s="121" t="s">
        <v>1068</v>
      </c>
      <c r="F77" s="121" t="s">
        <v>1069</v>
      </c>
      <c r="G77" s="121" t="s">
        <v>1070</v>
      </c>
      <c r="H77" s="121" t="s">
        <v>1776</v>
      </c>
      <c r="I77" s="121" t="s">
        <v>1707</v>
      </c>
      <c r="J77" s="121" t="s">
        <v>1707</v>
      </c>
      <c r="K77" s="121" t="s">
        <v>1067</v>
      </c>
      <c r="L77" s="121" t="s">
        <v>1068</v>
      </c>
      <c r="M77" s="121" t="s">
        <v>1949</v>
      </c>
      <c r="N77" s="122" t="s">
        <v>2231</v>
      </c>
      <c r="O77" s="63"/>
      <c r="P77" s="64" t="s">
        <v>2179</v>
      </c>
      <c r="Q77" s="48"/>
      <c r="R77"/>
    </row>
    <row r="78" spans="1:18" ht="12.75">
      <c r="A78" s="59" t="s">
        <v>2232</v>
      </c>
      <c r="B78" s="65">
        <v>52</v>
      </c>
      <c r="C78" s="60" t="s">
        <v>866</v>
      </c>
      <c r="D78" s="117" t="s">
        <v>1114</v>
      </c>
      <c r="E78" s="118" t="s">
        <v>1115</v>
      </c>
      <c r="F78" s="118" t="s">
        <v>1116</v>
      </c>
      <c r="G78" s="118" t="s">
        <v>798</v>
      </c>
      <c r="H78" s="118" t="s">
        <v>1718</v>
      </c>
      <c r="I78" s="118" t="s">
        <v>1719</v>
      </c>
      <c r="J78" s="118" t="s">
        <v>1937</v>
      </c>
      <c r="K78" s="118" t="s">
        <v>1938</v>
      </c>
      <c r="L78" s="118" t="s">
        <v>2233</v>
      </c>
      <c r="M78" s="118" t="s">
        <v>2234</v>
      </c>
      <c r="N78" s="119" t="s">
        <v>2235</v>
      </c>
      <c r="O78" s="54"/>
      <c r="P78" s="55" t="s">
        <v>2236</v>
      </c>
      <c r="Q78" s="48"/>
      <c r="R78"/>
    </row>
    <row r="79" spans="1:18" ht="12.75">
      <c r="A79" s="56" t="s">
        <v>393</v>
      </c>
      <c r="B79" s="61"/>
      <c r="C79" s="62" t="s">
        <v>198</v>
      </c>
      <c r="D79" s="120" t="s">
        <v>1118</v>
      </c>
      <c r="E79" s="121" t="s">
        <v>1119</v>
      </c>
      <c r="F79" s="121" t="s">
        <v>1184</v>
      </c>
      <c r="G79" s="121" t="s">
        <v>1184</v>
      </c>
      <c r="H79" s="121" t="s">
        <v>1111</v>
      </c>
      <c r="I79" s="121" t="s">
        <v>1720</v>
      </c>
      <c r="J79" s="121" t="s">
        <v>1274</v>
      </c>
      <c r="K79" s="121" t="s">
        <v>1274</v>
      </c>
      <c r="L79" s="121" t="s">
        <v>1101</v>
      </c>
      <c r="M79" s="121" t="s">
        <v>2237</v>
      </c>
      <c r="N79" s="122" t="s">
        <v>2237</v>
      </c>
      <c r="O79" s="63"/>
      <c r="P79" s="64" t="s">
        <v>2238</v>
      </c>
      <c r="Q79" s="48"/>
      <c r="R79"/>
    </row>
    <row r="80" spans="1:18" ht="12.75">
      <c r="A80" s="59" t="s">
        <v>2239</v>
      </c>
      <c r="B80" s="65">
        <v>44</v>
      </c>
      <c r="C80" s="60" t="s">
        <v>858</v>
      </c>
      <c r="D80" s="117" t="s">
        <v>1122</v>
      </c>
      <c r="E80" s="118" t="s">
        <v>1123</v>
      </c>
      <c r="F80" s="118" t="s">
        <v>1050</v>
      </c>
      <c r="G80" s="118" t="s">
        <v>829</v>
      </c>
      <c r="H80" s="118" t="s">
        <v>1689</v>
      </c>
      <c r="I80" s="118" t="s">
        <v>1690</v>
      </c>
      <c r="J80" s="118" t="s">
        <v>1939</v>
      </c>
      <c r="K80" s="118" t="s">
        <v>1940</v>
      </c>
      <c r="L80" s="118" t="s">
        <v>2180</v>
      </c>
      <c r="M80" s="118" t="s">
        <v>2181</v>
      </c>
      <c r="N80" s="119" t="s">
        <v>1962</v>
      </c>
      <c r="O80" s="54"/>
      <c r="P80" s="55" t="s">
        <v>2182</v>
      </c>
      <c r="Q80" s="48"/>
      <c r="R80"/>
    </row>
    <row r="81" spans="1:18" ht="12.75">
      <c r="A81" s="56" t="s">
        <v>384</v>
      </c>
      <c r="B81" s="61"/>
      <c r="C81" s="62" t="s">
        <v>402</v>
      </c>
      <c r="D81" s="120" t="s">
        <v>1125</v>
      </c>
      <c r="E81" s="121" t="s">
        <v>1185</v>
      </c>
      <c r="F81" s="121" t="s">
        <v>1186</v>
      </c>
      <c r="G81" s="121" t="s">
        <v>1083</v>
      </c>
      <c r="H81" s="121" t="s">
        <v>1780</v>
      </c>
      <c r="I81" s="121" t="s">
        <v>1721</v>
      </c>
      <c r="J81" s="121" t="s">
        <v>1949</v>
      </c>
      <c r="K81" s="121" t="s">
        <v>1968</v>
      </c>
      <c r="L81" s="121" t="s">
        <v>2240</v>
      </c>
      <c r="M81" s="121" t="s">
        <v>1780</v>
      </c>
      <c r="N81" s="122" t="s">
        <v>1162</v>
      </c>
      <c r="O81" s="63"/>
      <c r="P81" s="64" t="s">
        <v>2184</v>
      </c>
      <c r="Q81" s="48"/>
      <c r="R81"/>
    </row>
    <row r="82" spans="1:18" ht="12.75">
      <c r="A82" s="59" t="s">
        <v>2241</v>
      </c>
      <c r="B82" s="65">
        <v>60</v>
      </c>
      <c r="C82" s="60" t="s">
        <v>874</v>
      </c>
      <c r="D82" s="117" t="s">
        <v>1221</v>
      </c>
      <c r="E82" s="118" t="s">
        <v>1222</v>
      </c>
      <c r="F82" s="118" t="s">
        <v>1223</v>
      </c>
      <c r="G82" s="118" t="s">
        <v>1224</v>
      </c>
      <c r="H82" s="118" t="s">
        <v>1724</v>
      </c>
      <c r="I82" s="118" t="s">
        <v>1725</v>
      </c>
      <c r="J82" s="118" t="s">
        <v>1952</v>
      </c>
      <c r="K82" s="118" t="s">
        <v>1953</v>
      </c>
      <c r="L82" s="118" t="s">
        <v>2242</v>
      </c>
      <c r="M82" s="118" t="s">
        <v>2243</v>
      </c>
      <c r="N82" s="119" t="s">
        <v>2244</v>
      </c>
      <c r="O82" s="54"/>
      <c r="P82" s="55" t="s">
        <v>2245</v>
      </c>
      <c r="Q82" s="48"/>
      <c r="R82"/>
    </row>
    <row r="83" spans="1:18" ht="12.75">
      <c r="A83" s="56" t="s">
        <v>462</v>
      </c>
      <c r="B83" s="61"/>
      <c r="C83" s="62" t="s">
        <v>455</v>
      </c>
      <c r="D83" s="120" t="s">
        <v>1226</v>
      </c>
      <c r="E83" s="121" t="s">
        <v>1227</v>
      </c>
      <c r="F83" s="121" t="s">
        <v>1228</v>
      </c>
      <c r="G83" s="121" t="s">
        <v>1227</v>
      </c>
      <c r="H83" s="121" t="s">
        <v>1206</v>
      </c>
      <c r="I83" s="121" t="s">
        <v>1047</v>
      </c>
      <c r="J83" s="121" t="s">
        <v>1970</v>
      </c>
      <c r="K83" s="121" t="s">
        <v>1175</v>
      </c>
      <c r="L83" s="121" t="s">
        <v>1982</v>
      </c>
      <c r="M83" s="121" t="s">
        <v>2323</v>
      </c>
      <c r="N83" s="122" t="s">
        <v>1967</v>
      </c>
      <c r="O83" s="63"/>
      <c r="P83" s="64" t="s">
        <v>2246</v>
      </c>
      <c r="Q83" s="48"/>
      <c r="R83"/>
    </row>
    <row r="84" spans="1:18" ht="12.75">
      <c r="A84" s="59" t="s">
        <v>2247</v>
      </c>
      <c r="B84" s="65">
        <v>53</v>
      </c>
      <c r="C84" s="60" t="s">
        <v>867</v>
      </c>
      <c r="D84" s="117" t="s">
        <v>1041</v>
      </c>
      <c r="E84" s="118" t="s">
        <v>1042</v>
      </c>
      <c r="F84" s="118" t="s">
        <v>1043</v>
      </c>
      <c r="G84" s="118" t="s">
        <v>1044</v>
      </c>
      <c r="H84" s="118" t="s">
        <v>1692</v>
      </c>
      <c r="I84" s="118" t="s">
        <v>1693</v>
      </c>
      <c r="J84" s="118" t="s">
        <v>1896</v>
      </c>
      <c r="K84" s="118" t="s">
        <v>1674</v>
      </c>
      <c r="L84" s="118" t="s">
        <v>2185</v>
      </c>
      <c r="M84" s="118" t="s">
        <v>2186</v>
      </c>
      <c r="N84" s="119" t="s">
        <v>2187</v>
      </c>
      <c r="O84" s="54" t="s">
        <v>1158</v>
      </c>
      <c r="P84" s="55" t="s">
        <v>2188</v>
      </c>
      <c r="Q84" s="48"/>
      <c r="R84"/>
    </row>
    <row r="85" spans="1:18" ht="12.75">
      <c r="A85" s="56" t="s">
        <v>384</v>
      </c>
      <c r="B85" s="61"/>
      <c r="C85" s="62" t="s">
        <v>405</v>
      </c>
      <c r="D85" s="120" t="s">
        <v>1045</v>
      </c>
      <c r="E85" s="121" t="s">
        <v>1046</v>
      </c>
      <c r="F85" s="121" t="s">
        <v>1175</v>
      </c>
      <c r="G85" s="121" t="s">
        <v>1176</v>
      </c>
      <c r="H85" s="121" t="s">
        <v>816</v>
      </c>
      <c r="I85" s="121" t="s">
        <v>1340</v>
      </c>
      <c r="J85" s="121" t="s">
        <v>1625</v>
      </c>
      <c r="K85" s="121" t="s">
        <v>1701</v>
      </c>
      <c r="L85" s="121" t="s">
        <v>959</v>
      </c>
      <c r="M85" s="121" t="s">
        <v>1701</v>
      </c>
      <c r="N85" s="122" t="s">
        <v>2125</v>
      </c>
      <c r="O85" s="63"/>
      <c r="P85" s="64" t="s">
        <v>2189</v>
      </c>
      <c r="Q85" s="48"/>
      <c r="R85"/>
    </row>
    <row r="86" spans="1:18" ht="12.75">
      <c r="A86" s="59" t="s">
        <v>2248</v>
      </c>
      <c r="B86" s="65">
        <v>66</v>
      </c>
      <c r="C86" s="60" t="s">
        <v>880</v>
      </c>
      <c r="D86" s="117" t="s">
        <v>1201</v>
      </c>
      <c r="E86" s="118" t="s">
        <v>1202</v>
      </c>
      <c r="F86" s="118" t="s">
        <v>1203</v>
      </c>
      <c r="G86" s="118" t="s">
        <v>1204</v>
      </c>
      <c r="H86" s="118" t="s">
        <v>1729</v>
      </c>
      <c r="I86" s="118" t="s">
        <v>1730</v>
      </c>
      <c r="J86" s="118" t="s">
        <v>1954</v>
      </c>
      <c r="K86" s="118" t="s">
        <v>1955</v>
      </c>
      <c r="L86" s="118" t="s">
        <v>2249</v>
      </c>
      <c r="M86" s="118" t="s">
        <v>2250</v>
      </c>
      <c r="N86" s="119" t="s">
        <v>2251</v>
      </c>
      <c r="O86" s="54"/>
      <c r="P86" s="55" t="s">
        <v>2252</v>
      </c>
      <c r="Q86" s="48"/>
      <c r="R86"/>
    </row>
    <row r="87" spans="1:18" ht="12.75">
      <c r="A87" s="56" t="s">
        <v>393</v>
      </c>
      <c r="B87" s="61"/>
      <c r="C87" s="62" t="s">
        <v>128</v>
      </c>
      <c r="D87" s="120" t="s">
        <v>1206</v>
      </c>
      <c r="E87" s="121" t="s">
        <v>1207</v>
      </c>
      <c r="F87" s="121" t="s">
        <v>1022</v>
      </c>
      <c r="G87" s="121" t="s">
        <v>1208</v>
      </c>
      <c r="H87" s="121" t="s">
        <v>1207</v>
      </c>
      <c r="I87" s="121" t="s">
        <v>1055</v>
      </c>
      <c r="J87" s="121" t="s">
        <v>1118</v>
      </c>
      <c r="K87" s="121" t="s">
        <v>1118</v>
      </c>
      <c r="L87" s="121" t="s">
        <v>1055</v>
      </c>
      <c r="M87" s="121" t="s">
        <v>2253</v>
      </c>
      <c r="N87" s="122" t="s">
        <v>2254</v>
      </c>
      <c r="O87" s="63"/>
      <c r="P87" s="64" t="s">
        <v>2255</v>
      </c>
      <c r="Q87" s="48"/>
      <c r="R87"/>
    </row>
    <row r="88" spans="1:18" ht="12.75">
      <c r="A88" s="59" t="s">
        <v>2256</v>
      </c>
      <c r="B88" s="65">
        <v>73</v>
      </c>
      <c r="C88" s="60" t="s">
        <v>887</v>
      </c>
      <c r="D88" s="117" t="s">
        <v>1211</v>
      </c>
      <c r="E88" s="118" t="s">
        <v>1212</v>
      </c>
      <c r="F88" s="118" t="s">
        <v>1213</v>
      </c>
      <c r="G88" s="118" t="s">
        <v>1214</v>
      </c>
      <c r="H88" s="118" t="s">
        <v>1741</v>
      </c>
      <c r="I88" s="118" t="s">
        <v>1742</v>
      </c>
      <c r="J88" s="118" t="s">
        <v>1971</v>
      </c>
      <c r="K88" s="118" t="s">
        <v>1972</v>
      </c>
      <c r="L88" s="118" t="s">
        <v>2257</v>
      </c>
      <c r="M88" s="118" t="s">
        <v>2258</v>
      </c>
      <c r="N88" s="119" t="s">
        <v>2259</v>
      </c>
      <c r="O88" s="54"/>
      <c r="P88" s="55" t="s">
        <v>2260</v>
      </c>
      <c r="Q88" s="48"/>
      <c r="R88"/>
    </row>
    <row r="89" spans="1:18" ht="12.75">
      <c r="A89" s="56" t="s">
        <v>339</v>
      </c>
      <c r="B89" s="61"/>
      <c r="C89" s="62" t="s">
        <v>340</v>
      </c>
      <c r="D89" s="120" t="s">
        <v>1216</v>
      </c>
      <c r="E89" s="121" t="s">
        <v>1217</v>
      </c>
      <c r="F89" s="121" t="s">
        <v>1218</v>
      </c>
      <c r="G89" s="121" t="s">
        <v>1218</v>
      </c>
      <c r="H89" s="121" t="s">
        <v>1800</v>
      </c>
      <c r="I89" s="121" t="s">
        <v>1743</v>
      </c>
      <c r="J89" s="121" t="s">
        <v>1973</v>
      </c>
      <c r="K89" s="121" t="s">
        <v>1974</v>
      </c>
      <c r="L89" s="121" t="s">
        <v>1180</v>
      </c>
      <c r="M89" s="121" t="s">
        <v>1180</v>
      </c>
      <c r="N89" s="122" t="s">
        <v>2261</v>
      </c>
      <c r="O89" s="63"/>
      <c r="P89" s="64" t="s">
        <v>2262</v>
      </c>
      <c r="Q89" s="48"/>
      <c r="R89"/>
    </row>
    <row r="90" spans="1:18" ht="12.75">
      <c r="A90" s="59" t="s">
        <v>2263</v>
      </c>
      <c r="B90" s="65">
        <v>74</v>
      </c>
      <c r="C90" s="60" t="s">
        <v>888</v>
      </c>
      <c r="D90" s="117" t="s">
        <v>1250</v>
      </c>
      <c r="E90" s="118" t="s">
        <v>1251</v>
      </c>
      <c r="F90" s="118" t="s">
        <v>1252</v>
      </c>
      <c r="G90" s="118" t="s">
        <v>1234</v>
      </c>
      <c r="H90" s="118" t="s">
        <v>1747</v>
      </c>
      <c r="I90" s="118" t="s">
        <v>1748</v>
      </c>
      <c r="J90" s="118" t="s">
        <v>1977</v>
      </c>
      <c r="K90" s="118" t="s">
        <v>1978</v>
      </c>
      <c r="L90" s="118" t="s">
        <v>2264</v>
      </c>
      <c r="M90" s="118" t="s">
        <v>2176</v>
      </c>
      <c r="N90" s="119" t="s">
        <v>2265</v>
      </c>
      <c r="O90" s="54"/>
      <c r="P90" s="55" t="s">
        <v>2266</v>
      </c>
      <c r="Q90" s="48"/>
      <c r="R90"/>
    </row>
    <row r="91" spans="1:18" ht="12.75">
      <c r="A91" s="56" t="s">
        <v>339</v>
      </c>
      <c r="B91" s="61"/>
      <c r="C91" s="62" t="s">
        <v>342</v>
      </c>
      <c r="D91" s="120" t="s">
        <v>1254</v>
      </c>
      <c r="E91" s="121" t="s">
        <v>1255</v>
      </c>
      <c r="F91" s="121" t="s">
        <v>1256</v>
      </c>
      <c r="G91" s="121" t="s">
        <v>1238</v>
      </c>
      <c r="H91" s="121" t="s">
        <v>1802</v>
      </c>
      <c r="I91" s="121" t="s">
        <v>1786</v>
      </c>
      <c r="J91" s="121" t="s">
        <v>1979</v>
      </c>
      <c r="K91" s="121" t="s">
        <v>1226</v>
      </c>
      <c r="L91" s="121" t="s">
        <v>1227</v>
      </c>
      <c r="M91" s="121" t="s">
        <v>1100</v>
      </c>
      <c r="N91" s="122" t="s">
        <v>1746</v>
      </c>
      <c r="O91" s="63" t="s">
        <v>1158</v>
      </c>
      <c r="P91" s="64" t="s">
        <v>2267</v>
      </c>
      <c r="Q91" s="48"/>
      <c r="R91"/>
    </row>
    <row r="92" spans="1:18" ht="12.75">
      <c r="A92" s="59" t="s">
        <v>2268</v>
      </c>
      <c r="B92" s="65">
        <v>75</v>
      </c>
      <c r="C92" s="60" t="s">
        <v>889</v>
      </c>
      <c r="D92" s="117" t="s">
        <v>1277</v>
      </c>
      <c r="E92" s="118" t="s">
        <v>1278</v>
      </c>
      <c r="F92" s="118" t="s">
        <v>1279</v>
      </c>
      <c r="G92" s="118" t="s">
        <v>1280</v>
      </c>
      <c r="H92" s="118" t="s">
        <v>1750</v>
      </c>
      <c r="I92" s="118" t="s">
        <v>1751</v>
      </c>
      <c r="J92" s="118" t="s">
        <v>1980</v>
      </c>
      <c r="K92" s="118" t="s">
        <v>1981</v>
      </c>
      <c r="L92" s="118" t="s">
        <v>2269</v>
      </c>
      <c r="M92" s="118" t="s">
        <v>2270</v>
      </c>
      <c r="N92" s="119" t="s">
        <v>2271</v>
      </c>
      <c r="O92" s="54"/>
      <c r="P92" s="55" t="s">
        <v>2272</v>
      </c>
      <c r="Q92" s="48"/>
      <c r="R92"/>
    </row>
    <row r="93" spans="1:18" ht="12.75">
      <c r="A93" s="56" t="s">
        <v>339</v>
      </c>
      <c r="B93" s="61"/>
      <c r="C93" s="62" t="s">
        <v>340</v>
      </c>
      <c r="D93" s="120" t="s">
        <v>1282</v>
      </c>
      <c r="E93" s="121" t="s">
        <v>1283</v>
      </c>
      <c r="F93" s="121" t="s">
        <v>1284</v>
      </c>
      <c r="G93" s="121" t="s">
        <v>1285</v>
      </c>
      <c r="H93" s="121" t="s">
        <v>1803</v>
      </c>
      <c r="I93" s="121" t="s">
        <v>1740</v>
      </c>
      <c r="J93" s="121" t="s">
        <v>1228</v>
      </c>
      <c r="K93" s="121" t="s">
        <v>1786</v>
      </c>
      <c r="L93" s="121" t="s">
        <v>2261</v>
      </c>
      <c r="M93" s="121" t="s">
        <v>1735</v>
      </c>
      <c r="N93" s="122" t="s">
        <v>1743</v>
      </c>
      <c r="O93" s="63"/>
      <c r="P93" s="64" t="s">
        <v>2273</v>
      </c>
      <c r="Q93" s="48"/>
      <c r="R93"/>
    </row>
    <row r="94" spans="1:18" ht="12.75">
      <c r="A94" s="59" t="s">
        <v>2274</v>
      </c>
      <c r="B94" s="65">
        <v>63</v>
      </c>
      <c r="C94" s="60" t="s">
        <v>877</v>
      </c>
      <c r="D94" s="117" t="s">
        <v>1241</v>
      </c>
      <c r="E94" s="118" t="s">
        <v>1242</v>
      </c>
      <c r="F94" s="118" t="s">
        <v>1223</v>
      </c>
      <c r="G94" s="118" t="s">
        <v>1243</v>
      </c>
      <c r="H94" s="118" t="s">
        <v>1731</v>
      </c>
      <c r="I94" s="118" t="s">
        <v>1732</v>
      </c>
      <c r="J94" s="118" t="s">
        <v>1956</v>
      </c>
      <c r="K94" s="118" t="s">
        <v>1957</v>
      </c>
      <c r="L94" s="118" t="s">
        <v>2275</v>
      </c>
      <c r="M94" s="118" t="s">
        <v>2276</v>
      </c>
      <c r="N94" s="119" t="s">
        <v>2277</v>
      </c>
      <c r="O94" s="54"/>
      <c r="P94" s="55" t="s">
        <v>2278</v>
      </c>
      <c r="Q94" s="48"/>
      <c r="R94"/>
    </row>
    <row r="95" spans="1:18" ht="12.75">
      <c r="A95" s="56" t="s">
        <v>393</v>
      </c>
      <c r="B95" s="61"/>
      <c r="C95" s="62" t="s">
        <v>335</v>
      </c>
      <c r="D95" s="120" t="s">
        <v>1245</v>
      </c>
      <c r="E95" s="121" t="s">
        <v>1246</v>
      </c>
      <c r="F95" s="121" t="s">
        <v>1247</v>
      </c>
      <c r="G95" s="121" t="s">
        <v>1196</v>
      </c>
      <c r="H95" s="121" t="s">
        <v>1752</v>
      </c>
      <c r="I95" s="121" t="s">
        <v>1781</v>
      </c>
      <c r="J95" s="121" t="s">
        <v>1740</v>
      </c>
      <c r="K95" s="121" t="s">
        <v>1749</v>
      </c>
      <c r="L95" s="121" t="s">
        <v>2324</v>
      </c>
      <c r="M95" s="121" t="s">
        <v>1777</v>
      </c>
      <c r="N95" s="122" t="s">
        <v>1148</v>
      </c>
      <c r="O95" s="63"/>
      <c r="P95" s="64" t="s">
        <v>2279</v>
      </c>
      <c r="Q95" s="48"/>
      <c r="R95"/>
    </row>
    <row r="96" spans="1:18" ht="12.75">
      <c r="A96" s="59" t="s">
        <v>2280</v>
      </c>
      <c r="B96" s="65">
        <v>61</v>
      </c>
      <c r="C96" s="60" t="s">
        <v>875</v>
      </c>
      <c r="D96" s="117" t="s">
        <v>1288</v>
      </c>
      <c r="E96" s="118" t="s">
        <v>1289</v>
      </c>
      <c r="F96" s="118" t="s">
        <v>1290</v>
      </c>
      <c r="G96" s="118" t="s">
        <v>1291</v>
      </c>
      <c r="H96" s="118" t="s">
        <v>1738</v>
      </c>
      <c r="I96" s="118" t="s">
        <v>1739</v>
      </c>
      <c r="J96" s="118" t="s">
        <v>1960</v>
      </c>
      <c r="K96" s="118" t="s">
        <v>1748</v>
      </c>
      <c r="L96" s="118" t="s">
        <v>2281</v>
      </c>
      <c r="M96" s="118" t="s">
        <v>2282</v>
      </c>
      <c r="N96" s="119" t="s">
        <v>2283</v>
      </c>
      <c r="O96" s="54"/>
      <c r="P96" s="55" t="s">
        <v>2284</v>
      </c>
      <c r="Q96" s="48"/>
      <c r="R96"/>
    </row>
    <row r="97" spans="1:18" ht="12.75">
      <c r="A97" s="56" t="s">
        <v>333</v>
      </c>
      <c r="B97" s="61"/>
      <c r="C97" s="62" t="s">
        <v>423</v>
      </c>
      <c r="D97" s="120" t="s">
        <v>1293</v>
      </c>
      <c r="E97" s="121" t="s">
        <v>1294</v>
      </c>
      <c r="F97" s="121" t="s">
        <v>1295</v>
      </c>
      <c r="G97" s="121" t="s">
        <v>1296</v>
      </c>
      <c r="H97" s="121" t="s">
        <v>1357</v>
      </c>
      <c r="I97" s="121" t="s">
        <v>1787</v>
      </c>
      <c r="J97" s="121" t="s">
        <v>1227</v>
      </c>
      <c r="K97" s="121" t="s">
        <v>1740</v>
      </c>
      <c r="L97" s="121" t="s">
        <v>2302</v>
      </c>
      <c r="M97" s="121" t="s">
        <v>1779</v>
      </c>
      <c r="N97" s="122" t="s">
        <v>1373</v>
      </c>
      <c r="O97" s="63"/>
      <c r="P97" s="64" t="s">
        <v>2285</v>
      </c>
      <c r="Q97" s="48"/>
      <c r="R97"/>
    </row>
    <row r="98" spans="1:18" ht="12.75">
      <c r="A98" s="59" t="s">
        <v>1142</v>
      </c>
      <c r="B98" s="65">
        <v>69</v>
      </c>
      <c r="C98" s="60" t="s">
        <v>883</v>
      </c>
      <c r="D98" s="117" t="s">
        <v>1316</v>
      </c>
      <c r="E98" s="118" t="s">
        <v>1317</v>
      </c>
      <c r="F98" s="118" t="s">
        <v>1318</v>
      </c>
      <c r="G98" s="118" t="s">
        <v>1319</v>
      </c>
      <c r="H98" s="118" t="s">
        <v>1753</v>
      </c>
      <c r="I98" s="118" t="s">
        <v>1754</v>
      </c>
      <c r="J98" s="118" t="s">
        <v>1961</v>
      </c>
      <c r="K98" s="118" t="s">
        <v>1962</v>
      </c>
      <c r="L98" s="118" t="s">
        <v>2286</v>
      </c>
      <c r="M98" s="118" t="s">
        <v>2287</v>
      </c>
      <c r="N98" s="119" t="s">
        <v>2288</v>
      </c>
      <c r="O98" s="54"/>
      <c r="P98" s="55" t="s">
        <v>2289</v>
      </c>
      <c r="Q98" s="48"/>
      <c r="R98"/>
    </row>
    <row r="99" spans="1:18" ht="12.75">
      <c r="A99" s="56" t="s">
        <v>333</v>
      </c>
      <c r="B99" s="61"/>
      <c r="C99" s="62" t="s">
        <v>194</v>
      </c>
      <c r="D99" s="120" t="s">
        <v>1321</v>
      </c>
      <c r="E99" s="121" t="s">
        <v>1263</v>
      </c>
      <c r="F99" s="121" t="s">
        <v>1322</v>
      </c>
      <c r="G99" s="121" t="s">
        <v>1323</v>
      </c>
      <c r="H99" s="121" t="s">
        <v>1336</v>
      </c>
      <c r="I99" s="121" t="s">
        <v>1228</v>
      </c>
      <c r="J99" s="121" t="s">
        <v>1983</v>
      </c>
      <c r="K99" s="121" t="s">
        <v>1760</v>
      </c>
      <c r="L99" s="121" t="s">
        <v>1779</v>
      </c>
      <c r="M99" s="121" t="s">
        <v>1227</v>
      </c>
      <c r="N99" s="122" t="s">
        <v>1206</v>
      </c>
      <c r="O99" s="63"/>
      <c r="P99" s="64" t="s">
        <v>2290</v>
      </c>
      <c r="Q99" s="48"/>
      <c r="R99"/>
    </row>
    <row r="100" spans="1:18" ht="12.75">
      <c r="A100" s="59" t="s">
        <v>2291</v>
      </c>
      <c r="B100" s="65">
        <v>26</v>
      </c>
      <c r="C100" s="60" t="s">
        <v>846</v>
      </c>
      <c r="D100" s="117" t="s">
        <v>1515</v>
      </c>
      <c r="E100" s="118" t="s">
        <v>1516</v>
      </c>
      <c r="F100" s="118" t="s">
        <v>1517</v>
      </c>
      <c r="G100" s="118" t="s">
        <v>1518</v>
      </c>
      <c r="H100" s="118" t="s">
        <v>1655</v>
      </c>
      <c r="I100" s="118" t="s">
        <v>1656</v>
      </c>
      <c r="J100" s="118" t="s">
        <v>1871</v>
      </c>
      <c r="K100" s="118" t="s">
        <v>1908</v>
      </c>
      <c r="L100" s="118" t="s">
        <v>2130</v>
      </c>
      <c r="M100" s="118" t="s">
        <v>2131</v>
      </c>
      <c r="N100" s="119" t="s">
        <v>2132</v>
      </c>
      <c r="O100" s="54"/>
      <c r="P100" s="55" t="s">
        <v>2133</v>
      </c>
      <c r="Q100" s="48"/>
      <c r="R100"/>
    </row>
    <row r="101" spans="1:18" ht="12.75">
      <c r="A101" s="56" t="s">
        <v>462</v>
      </c>
      <c r="B101" s="61"/>
      <c r="C101" s="62" t="s">
        <v>455</v>
      </c>
      <c r="D101" s="120" t="s">
        <v>1520</v>
      </c>
      <c r="E101" s="121" t="s">
        <v>1521</v>
      </c>
      <c r="F101" s="121" t="s">
        <v>1522</v>
      </c>
      <c r="G101" s="121" t="s">
        <v>1522</v>
      </c>
      <c r="H101" s="121" t="s">
        <v>1635</v>
      </c>
      <c r="I101" s="121" t="s">
        <v>954</v>
      </c>
      <c r="J101" s="121" t="s">
        <v>1909</v>
      </c>
      <c r="K101" s="121" t="s">
        <v>1909</v>
      </c>
      <c r="L101" s="121" t="s">
        <v>761</v>
      </c>
      <c r="M101" s="121" t="s">
        <v>954</v>
      </c>
      <c r="N101" s="122" t="s">
        <v>706</v>
      </c>
      <c r="O101" s="63"/>
      <c r="P101" s="64" t="s">
        <v>2134</v>
      </c>
      <c r="Q101" s="48"/>
      <c r="R101"/>
    </row>
    <row r="102" spans="1:18" ht="12.75">
      <c r="A102" s="59" t="s">
        <v>1200</v>
      </c>
      <c r="B102" s="65">
        <v>67</v>
      </c>
      <c r="C102" s="60" t="s">
        <v>881</v>
      </c>
      <c r="D102" s="117" t="s">
        <v>1375</v>
      </c>
      <c r="E102" s="118" t="s">
        <v>1376</v>
      </c>
      <c r="F102" s="118" t="s">
        <v>1475</v>
      </c>
      <c r="G102" s="118" t="s">
        <v>1476</v>
      </c>
      <c r="H102" s="118" t="s">
        <v>1769</v>
      </c>
      <c r="I102" s="118" t="s">
        <v>1770</v>
      </c>
      <c r="J102" s="118" t="s">
        <v>1963</v>
      </c>
      <c r="K102" s="118" t="s">
        <v>1964</v>
      </c>
      <c r="L102" s="118" t="s">
        <v>2292</v>
      </c>
      <c r="M102" s="118" t="s">
        <v>2293</v>
      </c>
      <c r="N102" s="119" t="s">
        <v>2294</v>
      </c>
      <c r="O102" s="54"/>
      <c r="P102" s="55" t="s">
        <v>2295</v>
      </c>
      <c r="Q102" s="48"/>
      <c r="R102"/>
    </row>
    <row r="103" spans="1:18" ht="12.75">
      <c r="A103" s="56" t="s">
        <v>333</v>
      </c>
      <c r="B103" s="61"/>
      <c r="C103" s="62" t="s">
        <v>201</v>
      </c>
      <c r="D103" s="120" t="s">
        <v>1377</v>
      </c>
      <c r="E103" s="121" t="s">
        <v>1378</v>
      </c>
      <c r="F103" s="121" t="s">
        <v>1478</v>
      </c>
      <c r="G103" s="121" t="s">
        <v>1478</v>
      </c>
      <c r="H103" s="121" t="s">
        <v>1377</v>
      </c>
      <c r="I103" s="121" t="s">
        <v>1199</v>
      </c>
      <c r="J103" s="121" t="s">
        <v>1199</v>
      </c>
      <c r="K103" s="121" t="s">
        <v>1199</v>
      </c>
      <c r="L103" s="121" t="s">
        <v>2254</v>
      </c>
      <c r="M103" s="121" t="s">
        <v>1133</v>
      </c>
      <c r="N103" s="122" t="s">
        <v>1119</v>
      </c>
      <c r="O103" s="63"/>
      <c r="P103" s="64" t="s">
        <v>2296</v>
      </c>
      <c r="Q103" s="48"/>
      <c r="R103"/>
    </row>
    <row r="104" spans="1:18" ht="12.75">
      <c r="A104" s="59" t="s">
        <v>2297</v>
      </c>
      <c r="B104" s="65">
        <v>77</v>
      </c>
      <c r="C104" s="60" t="s">
        <v>891</v>
      </c>
      <c r="D104" s="117" t="s">
        <v>1351</v>
      </c>
      <c r="E104" s="118" t="s">
        <v>1352</v>
      </c>
      <c r="F104" s="118" t="s">
        <v>1353</v>
      </c>
      <c r="G104" s="118" t="s">
        <v>1326</v>
      </c>
      <c r="H104" s="118" t="s">
        <v>1763</v>
      </c>
      <c r="I104" s="118" t="s">
        <v>1764</v>
      </c>
      <c r="J104" s="118" t="s">
        <v>1988</v>
      </c>
      <c r="K104" s="118" t="s">
        <v>1989</v>
      </c>
      <c r="L104" s="118" t="s">
        <v>2298</v>
      </c>
      <c r="M104" s="118" t="s">
        <v>2299</v>
      </c>
      <c r="N104" s="119" t="s">
        <v>2300</v>
      </c>
      <c r="O104" s="54"/>
      <c r="P104" s="55" t="s">
        <v>2301</v>
      </c>
      <c r="Q104" s="48"/>
      <c r="R104"/>
    </row>
    <row r="105" spans="1:18" ht="12.75">
      <c r="A105" s="56" t="s">
        <v>339</v>
      </c>
      <c r="B105" s="61"/>
      <c r="C105" s="62" t="s">
        <v>342</v>
      </c>
      <c r="D105" s="120" t="s">
        <v>1355</v>
      </c>
      <c r="E105" s="121" t="s">
        <v>1323</v>
      </c>
      <c r="F105" s="121" t="s">
        <v>1356</v>
      </c>
      <c r="G105" s="121" t="s">
        <v>1357</v>
      </c>
      <c r="H105" s="121" t="s">
        <v>1807</v>
      </c>
      <c r="I105" s="121" t="s">
        <v>1788</v>
      </c>
      <c r="J105" s="121" t="s">
        <v>1293</v>
      </c>
      <c r="K105" s="121" t="s">
        <v>1752</v>
      </c>
      <c r="L105" s="121" t="s">
        <v>1781</v>
      </c>
      <c r="M105" s="121" t="s">
        <v>1226</v>
      </c>
      <c r="N105" s="122" t="s">
        <v>2302</v>
      </c>
      <c r="O105" s="63"/>
      <c r="P105" s="64" t="s">
        <v>2303</v>
      </c>
      <c r="Q105" s="48"/>
      <c r="R105"/>
    </row>
    <row r="106" spans="1:18" ht="12.75">
      <c r="A106" s="59" t="s">
        <v>2304</v>
      </c>
      <c r="B106" s="65">
        <v>76</v>
      </c>
      <c r="C106" s="60" t="s">
        <v>890</v>
      </c>
      <c r="D106" s="117" t="s">
        <v>1344</v>
      </c>
      <c r="E106" s="118" t="s">
        <v>1345</v>
      </c>
      <c r="F106" s="118" t="s">
        <v>1319</v>
      </c>
      <c r="G106" s="118" t="s">
        <v>1346</v>
      </c>
      <c r="H106" s="118" t="s">
        <v>1761</v>
      </c>
      <c r="I106" s="118" t="s">
        <v>1762</v>
      </c>
      <c r="J106" s="118" t="s">
        <v>1984</v>
      </c>
      <c r="K106" s="118" t="s">
        <v>1985</v>
      </c>
      <c r="L106" s="118" t="s">
        <v>2305</v>
      </c>
      <c r="M106" s="118" t="s">
        <v>2306</v>
      </c>
      <c r="N106" s="119" t="s">
        <v>2307</v>
      </c>
      <c r="O106" s="54"/>
      <c r="P106" s="55" t="s">
        <v>2308</v>
      </c>
      <c r="Q106" s="48"/>
      <c r="R106"/>
    </row>
    <row r="107" spans="1:18" ht="12.75">
      <c r="A107" s="56" t="s">
        <v>339</v>
      </c>
      <c r="B107" s="61"/>
      <c r="C107" s="62" t="s">
        <v>342</v>
      </c>
      <c r="D107" s="120" t="s">
        <v>1341</v>
      </c>
      <c r="E107" s="121" t="s">
        <v>1348</v>
      </c>
      <c r="F107" s="121" t="s">
        <v>1285</v>
      </c>
      <c r="G107" s="121" t="s">
        <v>1349</v>
      </c>
      <c r="H107" s="121" t="s">
        <v>1806</v>
      </c>
      <c r="I107" s="121" t="s">
        <v>1765</v>
      </c>
      <c r="J107" s="121" t="s">
        <v>1377</v>
      </c>
      <c r="K107" s="121" t="s">
        <v>1295</v>
      </c>
      <c r="L107" s="121" t="s">
        <v>1785</v>
      </c>
      <c r="M107" s="121" t="s">
        <v>1246</v>
      </c>
      <c r="N107" s="122" t="s">
        <v>1196</v>
      </c>
      <c r="O107" s="63"/>
      <c r="P107" s="64" t="s">
        <v>2309</v>
      </c>
      <c r="Q107" s="48"/>
      <c r="R107"/>
    </row>
    <row r="108" spans="1:18" ht="12.75">
      <c r="A108" s="59" t="s">
        <v>1755</v>
      </c>
      <c r="B108" s="65">
        <v>65</v>
      </c>
      <c r="C108" s="60" t="s">
        <v>879</v>
      </c>
      <c r="D108" s="117" t="s">
        <v>1332</v>
      </c>
      <c r="E108" s="118" t="s">
        <v>1270</v>
      </c>
      <c r="F108" s="118" t="s">
        <v>1333</v>
      </c>
      <c r="G108" s="118" t="s">
        <v>1334</v>
      </c>
      <c r="H108" s="118" t="s">
        <v>1771</v>
      </c>
      <c r="I108" s="118" t="s">
        <v>1766</v>
      </c>
      <c r="J108" s="118" t="s">
        <v>1990</v>
      </c>
      <c r="K108" s="118" t="s">
        <v>1991</v>
      </c>
      <c r="L108" s="118" t="s">
        <v>2310</v>
      </c>
      <c r="M108" s="118" t="s">
        <v>2311</v>
      </c>
      <c r="N108" s="119" t="s">
        <v>2312</v>
      </c>
      <c r="O108" s="54" t="s">
        <v>1767</v>
      </c>
      <c r="P108" s="55" t="s">
        <v>2313</v>
      </c>
      <c r="Q108" s="48"/>
      <c r="R108"/>
    </row>
    <row r="109" spans="1:18" ht="12.75">
      <c r="A109" s="56" t="s">
        <v>393</v>
      </c>
      <c r="B109" s="61"/>
      <c r="C109" s="62" t="s">
        <v>219</v>
      </c>
      <c r="D109" s="120" t="s">
        <v>1336</v>
      </c>
      <c r="E109" s="121" t="s">
        <v>1273</v>
      </c>
      <c r="F109" s="121" t="s">
        <v>1337</v>
      </c>
      <c r="G109" s="121" t="s">
        <v>1338</v>
      </c>
      <c r="H109" s="121" t="s">
        <v>1808</v>
      </c>
      <c r="I109" s="121" t="s">
        <v>1294</v>
      </c>
      <c r="J109" s="121" t="s">
        <v>1768</v>
      </c>
      <c r="K109" s="121" t="s">
        <v>1378</v>
      </c>
      <c r="L109" s="121" t="s">
        <v>1195</v>
      </c>
      <c r="M109" s="121" t="s">
        <v>2314</v>
      </c>
      <c r="N109" s="122" t="s">
        <v>1246</v>
      </c>
      <c r="O109" s="63"/>
      <c r="P109" s="64" t="s">
        <v>2315</v>
      </c>
      <c r="Q109" s="48"/>
      <c r="R109"/>
    </row>
    <row r="110" spans="1:18" ht="12.75" customHeight="1">
      <c r="A110" s="59"/>
      <c r="B110" s="65">
        <v>72</v>
      </c>
      <c r="C110" s="60" t="s">
        <v>886</v>
      </c>
      <c r="D110" s="117" t="s">
        <v>1231</v>
      </c>
      <c r="E110" s="118" t="s">
        <v>1232</v>
      </c>
      <c r="F110" s="118" t="s">
        <v>1233</v>
      </c>
      <c r="G110" s="118" t="s">
        <v>1234</v>
      </c>
      <c r="H110" s="118" t="s">
        <v>1744</v>
      </c>
      <c r="I110" s="118" t="s">
        <v>1745</v>
      </c>
      <c r="J110" s="118" t="s">
        <v>1975</v>
      </c>
      <c r="K110" s="118" t="s">
        <v>1976</v>
      </c>
      <c r="L110" s="118" t="s">
        <v>2325</v>
      </c>
      <c r="M110" s="118" t="s">
        <v>2326</v>
      </c>
      <c r="N110" s="119" t="s">
        <v>2327</v>
      </c>
      <c r="O110" s="66" t="s">
        <v>1994</v>
      </c>
      <c r="P110" s="67"/>
      <c r="Q110" s="48"/>
      <c r="R110"/>
    </row>
    <row r="111" spans="1:18" ht="12.75" customHeight="1">
      <c r="A111" s="56" t="s">
        <v>339</v>
      </c>
      <c r="B111" s="61"/>
      <c r="C111" s="62" t="s">
        <v>342</v>
      </c>
      <c r="D111" s="120" t="s">
        <v>1236</v>
      </c>
      <c r="E111" s="121" t="s">
        <v>1237</v>
      </c>
      <c r="F111" s="121" t="s">
        <v>1237</v>
      </c>
      <c r="G111" s="121" t="s">
        <v>1238</v>
      </c>
      <c r="H111" s="121" t="s">
        <v>1801</v>
      </c>
      <c r="I111" s="121" t="s">
        <v>1746</v>
      </c>
      <c r="J111" s="121" t="s">
        <v>1974</v>
      </c>
      <c r="K111" s="121" t="s">
        <v>1973</v>
      </c>
      <c r="L111" s="121" t="s">
        <v>1743</v>
      </c>
      <c r="M111" s="121" t="s">
        <v>1207</v>
      </c>
      <c r="N111" s="122" t="s">
        <v>1779</v>
      </c>
      <c r="O111" s="68"/>
      <c r="P111" s="69"/>
      <c r="Q111" s="48"/>
      <c r="R111"/>
    </row>
    <row r="112" spans="1:18" ht="12.75" customHeight="1">
      <c r="A112" s="59"/>
      <c r="B112" s="65">
        <v>14</v>
      </c>
      <c r="C112" s="60" t="s">
        <v>843</v>
      </c>
      <c r="D112" s="117" t="s">
        <v>1497</v>
      </c>
      <c r="E112" s="118" t="s">
        <v>1498</v>
      </c>
      <c r="F112" s="118" t="s">
        <v>1499</v>
      </c>
      <c r="G112" s="118" t="s">
        <v>1500</v>
      </c>
      <c r="H112" s="118" t="s">
        <v>1694</v>
      </c>
      <c r="I112" s="118" t="s">
        <v>1695</v>
      </c>
      <c r="J112" s="118" t="s">
        <v>1941</v>
      </c>
      <c r="K112" s="118" t="s">
        <v>1942</v>
      </c>
      <c r="L112" s="118" t="s">
        <v>2089</v>
      </c>
      <c r="M112" s="118" t="s">
        <v>2190</v>
      </c>
      <c r="N112" s="119"/>
      <c r="O112" s="66" t="s">
        <v>2090</v>
      </c>
      <c r="P112" s="67"/>
      <c r="Q112" s="48"/>
      <c r="R112"/>
    </row>
    <row r="113" spans="1:18" ht="12.75" customHeight="1">
      <c r="A113" s="56" t="s">
        <v>384</v>
      </c>
      <c r="B113" s="61"/>
      <c r="C113" s="62" t="s">
        <v>590</v>
      </c>
      <c r="D113" s="120" t="s">
        <v>1502</v>
      </c>
      <c r="E113" s="121" t="s">
        <v>1502</v>
      </c>
      <c r="F113" s="121" t="s">
        <v>1503</v>
      </c>
      <c r="G113" s="121" t="s">
        <v>1503</v>
      </c>
      <c r="H113" s="121" t="s">
        <v>1717</v>
      </c>
      <c r="I113" s="121" t="s">
        <v>967</v>
      </c>
      <c r="J113" s="121" t="s">
        <v>805</v>
      </c>
      <c r="K113" s="121" t="s">
        <v>977</v>
      </c>
      <c r="L113" s="121" t="s">
        <v>2316</v>
      </c>
      <c r="M113" s="121" t="s">
        <v>938</v>
      </c>
      <c r="N113" s="122"/>
      <c r="O113" s="68"/>
      <c r="P113" s="69"/>
      <c r="Q113" s="48"/>
      <c r="R113"/>
    </row>
    <row r="114" spans="1:18" ht="12.75" customHeight="1">
      <c r="A114" s="59"/>
      <c r="B114" s="65">
        <v>3</v>
      </c>
      <c r="C114" s="60" t="s">
        <v>681</v>
      </c>
      <c r="D114" s="117" t="s">
        <v>892</v>
      </c>
      <c r="E114" s="118" t="s">
        <v>682</v>
      </c>
      <c r="F114" s="118" t="s">
        <v>683</v>
      </c>
      <c r="G114" s="118" t="s">
        <v>684</v>
      </c>
      <c r="H114" s="118" t="s">
        <v>1602</v>
      </c>
      <c r="I114" s="118" t="s">
        <v>1607</v>
      </c>
      <c r="J114" s="118" t="s">
        <v>1864</v>
      </c>
      <c r="K114" s="118" t="s">
        <v>1865</v>
      </c>
      <c r="L114" s="118" t="s">
        <v>2091</v>
      </c>
      <c r="M114" s="118"/>
      <c r="N114" s="119"/>
      <c r="O114" s="66" t="s">
        <v>2092</v>
      </c>
      <c r="P114" s="67"/>
      <c r="Q114" s="48"/>
      <c r="R114"/>
    </row>
    <row r="115" spans="1:18" ht="12.75" customHeight="1">
      <c r="A115" s="56" t="s">
        <v>390</v>
      </c>
      <c r="B115" s="61"/>
      <c r="C115" s="62" t="s">
        <v>332</v>
      </c>
      <c r="D115" s="120" t="s">
        <v>685</v>
      </c>
      <c r="E115" s="121" t="s">
        <v>686</v>
      </c>
      <c r="F115" s="121" t="s">
        <v>687</v>
      </c>
      <c r="G115" s="121" t="s">
        <v>752</v>
      </c>
      <c r="H115" s="121" t="s">
        <v>1658</v>
      </c>
      <c r="I115" s="121" t="s">
        <v>686</v>
      </c>
      <c r="J115" s="121" t="s">
        <v>685</v>
      </c>
      <c r="K115" s="121" t="s">
        <v>698</v>
      </c>
      <c r="L115" s="121" t="s">
        <v>1282</v>
      </c>
      <c r="M115" s="121"/>
      <c r="N115" s="122"/>
      <c r="O115" s="68"/>
      <c r="P115" s="69"/>
      <c r="Q115" s="48"/>
      <c r="R115"/>
    </row>
    <row r="116" spans="1:18" ht="12.75" customHeight="1">
      <c r="A116" s="59"/>
      <c r="B116" s="65">
        <v>6</v>
      </c>
      <c r="C116" s="60" t="s">
        <v>709</v>
      </c>
      <c r="D116" s="117" t="s">
        <v>897</v>
      </c>
      <c r="E116" s="118" t="s">
        <v>898</v>
      </c>
      <c r="F116" s="118" t="s">
        <v>710</v>
      </c>
      <c r="G116" s="118" t="s">
        <v>711</v>
      </c>
      <c r="H116" s="118" t="s">
        <v>1615</v>
      </c>
      <c r="I116" s="118" t="s">
        <v>1624</v>
      </c>
      <c r="J116" s="118" t="s">
        <v>1873</v>
      </c>
      <c r="K116" s="118" t="s">
        <v>1874</v>
      </c>
      <c r="L116" s="118"/>
      <c r="M116" s="118"/>
      <c r="N116" s="119"/>
      <c r="O116" s="66" t="s">
        <v>2328</v>
      </c>
      <c r="P116" s="67"/>
      <c r="Q116" s="48"/>
      <c r="R116"/>
    </row>
    <row r="117" spans="1:18" ht="12.75" customHeight="1">
      <c r="A117" s="56" t="s">
        <v>387</v>
      </c>
      <c r="B117" s="61"/>
      <c r="C117" s="62" t="s">
        <v>332</v>
      </c>
      <c r="D117" s="120" t="s">
        <v>810</v>
      </c>
      <c r="E117" s="121" t="s">
        <v>685</v>
      </c>
      <c r="F117" s="121" t="s">
        <v>698</v>
      </c>
      <c r="G117" s="121" t="s">
        <v>698</v>
      </c>
      <c r="H117" s="121" t="s">
        <v>698</v>
      </c>
      <c r="I117" s="121" t="s">
        <v>1067</v>
      </c>
      <c r="J117" s="121" t="s">
        <v>1608</v>
      </c>
      <c r="K117" s="121" t="s">
        <v>726</v>
      </c>
      <c r="L117" s="121"/>
      <c r="M117" s="121"/>
      <c r="N117" s="122"/>
      <c r="O117" s="68"/>
      <c r="P117" s="69"/>
      <c r="Q117" s="48"/>
      <c r="R117"/>
    </row>
    <row r="118" spans="1:18" ht="12.75" customHeight="1">
      <c r="A118" s="59"/>
      <c r="B118" s="65">
        <v>49</v>
      </c>
      <c r="C118" s="60" t="s">
        <v>863</v>
      </c>
      <c r="D118" s="117" t="s">
        <v>1073</v>
      </c>
      <c r="E118" s="118" t="s">
        <v>1074</v>
      </c>
      <c r="F118" s="118" t="s">
        <v>808</v>
      </c>
      <c r="G118" s="118" t="s">
        <v>791</v>
      </c>
      <c r="H118" s="118" t="s">
        <v>1711</v>
      </c>
      <c r="I118" s="118" t="s">
        <v>1712</v>
      </c>
      <c r="J118" s="118" t="s">
        <v>1929</v>
      </c>
      <c r="K118" s="118" t="s">
        <v>1644</v>
      </c>
      <c r="L118" s="118"/>
      <c r="M118" s="118"/>
      <c r="N118" s="119"/>
      <c r="O118" s="66" t="s">
        <v>1393</v>
      </c>
      <c r="P118" s="67"/>
      <c r="Q118" s="48"/>
      <c r="R118"/>
    </row>
    <row r="119" spans="1:18" ht="12.75" customHeight="1">
      <c r="A119" s="56" t="s">
        <v>386</v>
      </c>
      <c r="B119" s="61"/>
      <c r="C119" s="62" t="s">
        <v>423</v>
      </c>
      <c r="D119" s="120" t="s">
        <v>1076</v>
      </c>
      <c r="E119" s="121" t="s">
        <v>1055</v>
      </c>
      <c r="F119" s="121" t="s">
        <v>981</v>
      </c>
      <c r="G119" s="121" t="s">
        <v>1077</v>
      </c>
      <c r="H119" s="121" t="s">
        <v>1055</v>
      </c>
      <c r="I119" s="121" t="s">
        <v>1184</v>
      </c>
      <c r="J119" s="121" t="s">
        <v>1172</v>
      </c>
      <c r="K119" s="121" t="s">
        <v>1184</v>
      </c>
      <c r="L119" s="121"/>
      <c r="M119" s="121"/>
      <c r="N119" s="122"/>
      <c r="O119" s="68"/>
      <c r="P119" s="69"/>
      <c r="Q119" s="48"/>
      <c r="R119"/>
    </row>
    <row r="120" spans="1:18" ht="12.75" customHeight="1">
      <c r="A120" s="59"/>
      <c r="B120" s="65">
        <v>64</v>
      </c>
      <c r="C120" s="60" t="s">
        <v>878</v>
      </c>
      <c r="D120" s="117" t="s">
        <v>1269</v>
      </c>
      <c r="E120" s="118" t="s">
        <v>1270</v>
      </c>
      <c r="F120" s="118" t="s">
        <v>1271</v>
      </c>
      <c r="G120" s="118" t="s">
        <v>1193</v>
      </c>
      <c r="H120" s="118" t="s">
        <v>1733</v>
      </c>
      <c r="I120" s="118" t="s">
        <v>1734</v>
      </c>
      <c r="J120" s="118" t="s">
        <v>1958</v>
      </c>
      <c r="K120" s="118" t="s">
        <v>1959</v>
      </c>
      <c r="L120" s="118"/>
      <c r="M120" s="118"/>
      <c r="N120" s="119"/>
      <c r="O120" s="66" t="s">
        <v>1784</v>
      </c>
      <c r="P120" s="67"/>
      <c r="Q120" s="48"/>
      <c r="R120"/>
    </row>
    <row r="121" spans="1:18" ht="12.75" customHeight="1">
      <c r="A121" s="56" t="s">
        <v>333</v>
      </c>
      <c r="B121" s="61"/>
      <c r="C121" s="62" t="s">
        <v>216</v>
      </c>
      <c r="D121" s="120" t="s">
        <v>1273</v>
      </c>
      <c r="E121" s="121" t="s">
        <v>1182</v>
      </c>
      <c r="F121" s="121" t="s">
        <v>1227</v>
      </c>
      <c r="G121" s="121" t="s">
        <v>1274</v>
      </c>
      <c r="H121" s="121" t="s">
        <v>1293</v>
      </c>
      <c r="I121" s="121" t="s">
        <v>1378</v>
      </c>
      <c r="J121" s="121" t="s">
        <v>1785</v>
      </c>
      <c r="K121" s="121" t="s">
        <v>1982</v>
      </c>
      <c r="L121" s="121"/>
      <c r="M121" s="121"/>
      <c r="N121" s="122"/>
      <c r="O121" s="68"/>
      <c r="P121" s="69"/>
      <c r="Q121" s="48"/>
      <c r="R121"/>
    </row>
    <row r="122" spans="1:18" ht="12.75" customHeight="1">
      <c r="A122" s="59"/>
      <c r="B122" s="65">
        <v>80</v>
      </c>
      <c r="C122" s="60" t="s">
        <v>841</v>
      </c>
      <c r="D122" s="117" t="s">
        <v>1325</v>
      </c>
      <c r="E122" s="118" t="s">
        <v>1300</v>
      </c>
      <c r="F122" s="118" t="s">
        <v>1326</v>
      </c>
      <c r="G122" s="118" t="s">
        <v>1327</v>
      </c>
      <c r="H122" s="118" t="s">
        <v>1758</v>
      </c>
      <c r="I122" s="118" t="s">
        <v>1759</v>
      </c>
      <c r="J122" s="118" t="s">
        <v>1986</v>
      </c>
      <c r="K122" s="118" t="s">
        <v>1987</v>
      </c>
      <c r="L122" s="118"/>
      <c r="M122" s="118"/>
      <c r="N122" s="119"/>
      <c r="O122" s="66" t="s">
        <v>2092</v>
      </c>
      <c r="P122" s="67"/>
      <c r="Q122" s="48"/>
      <c r="R122"/>
    </row>
    <row r="123" spans="1:18" ht="12.75" customHeight="1">
      <c r="A123" s="56" t="s">
        <v>339</v>
      </c>
      <c r="B123" s="61"/>
      <c r="C123" s="62" t="s">
        <v>342</v>
      </c>
      <c r="D123" s="120" t="s">
        <v>1284</v>
      </c>
      <c r="E123" s="121" t="s">
        <v>1304</v>
      </c>
      <c r="F123" s="121" t="s">
        <v>1329</v>
      </c>
      <c r="G123" s="121" t="s">
        <v>1329</v>
      </c>
      <c r="H123" s="121" t="s">
        <v>1805</v>
      </c>
      <c r="I123" s="121" t="s">
        <v>1182</v>
      </c>
      <c r="J123" s="121" t="s">
        <v>1752</v>
      </c>
      <c r="K123" s="121" t="s">
        <v>1293</v>
      </c>
      <c r="L123" s="121"/>
      <c r="M123" s="121"/>
      <c r="N123" s="122"/>
      <c r="O123" s="68"/>
      <c r="P123" s="69"/>
      <c r="Q123" s="48"/>
      <c r="R123"/>
    </row>
    <row r="124" spans="1:18" ht="12.75" customHeight="1">
      <c r="A124" s="59"/>
      <c r="B124" s="65">
        <v>68</v>
      </c>
      <c r="C124" s="60" t="s">
        <v>882</v>
      </c>
      <c r="D124" s="117" t="s">
        <v>1259</v>
      </c>
      <c r="E124" s="118" t="s">
        <v>1260</v>
      </c>
      <c r="F124" s="118" t="s">
        <v>1261</v>
      </c>
      <c r="G124" s="118" t="s">
        <v>1090</v>
      </c>
      <c r="H124" s="118" t="s">
        <v>1736</v>
      </c>
      <c r="I124" s="118" t="s">
        <v>1737</v>
      </c>
      <c r="J124" s="118" t="s">
        <v>1992</v>
      </c>
      <c r="K124" s="118"/>
      <c r="L124" s="118"/>
      <c r="M124" s="118"/>
      <c r="N124" s="119"/>
      <c r="O124" s="66" t="s">
        <v>1993</v>
      </c>
      <c r="P124" s="67"/>
      <c r="Q124" s="48"/>
      <c r="R124"/>
    </row>
    <row r="125" spans="1:18" ht="12.75" customHeight="1">
      <c r="A125" s="56" t="s">
        <v>385</v>
      </c>
      <c r="B125" s="61"/>
      <c r="C125" s="62" t="s">
        <v>224</v>
      </c>
      <c r="D125" s="120" t="s">
        <v>1263</v>
      </c>
      <c r="E125" s="121" t="s">
        <v>1264</v>
      </c>
      <c r="F125" s="121" t="s">
        <v>1265</v>
      </c>
      <c r="G125" s="121" t="s">
        <v>1266</v>
      </c>
      <c r="H125" s="121" t="s">
        <v>1355</v>
      </c>
      <c r="I125" s="121" t="s">
        <v>1264</v>
      </c>
      <c r="J125" s="121" t="s">
        <v>1791</v>
      </c>
      <c r="K125" s="121"/>
      <c r="L125" s="121"/>
      <c r="M125" s="121"/>
      <c r="N125" s="122"/>
      <c r="O125" s="68"/>
      <c r="P125" s="69"/>
      <c r="Q125" s="48"/>
      <c r="R125"/>
    </row>
    <row r="126" spans="1:18" ht="12.75" customHeight="1">
      <c r="A126" s="59"/>
      <c r="B126" s="65">
        <v>40</v>
      </c>
      <c r="C126" s="60" t="s">
        <v>854</v>
      </c>
      <c r="D126" s="117" t="s">
        <v>997</v>
      </c>
      <c r="E126" s="118" t="s">
        <v>998</v>
      </c>
      <c r="F126" s="118" t="s">
        <v>999</v>
      </c>
      <c r="G126" s="118" t="s">
        <v>992</v>
      </c>
      <c r="H126" s="118" t="s">
        <v>1773</v>
      </c>
      <c r="I126" s="118" t="s">
        <v>1774</v>
      </c>
      <c r="J126" s="118"/>
      <c r="K126" s="118"/>
      <c r="L126" s="118"/>
      <c r="M126" s="118"/>
      <c r="N126" s="119"/>
      <c r="O126" s="66" t="s">
        <v>1775</v>
      </c>
      <c r="P126" s="67"/>
      <c r="Q126" s="48"/>
      <c r="R126"/>
    </row>
    <row r="127" spans="1:18" ht="12.75" customHeight="1">
      <c r="A127" s="56" t="s">
        <v>393</v>
      </c>
      <c r="B127" s="61"/>
      <c r="C127" s="62" t="s">
        <v>335</v>
      </c>
      <c r="D127" s="120" t="s">
        <v>1001</v>
      </c>
      <c r="E127" s="121" t="s">
        <v>1002</v>
      </c>
      <c r="F127" s="121" t="s">
        <v>1003</v>
      </c>
      <c r="G127" s="121" t="s">
        <v>800</v>
      </c>
      <c r="H127" s="121" t="s">
        <v>1028</v>
      </c>
      <c r="I127" s="121" t="s">
        <v>1148</v>
      </c>
      <c r="J127" s="121"/>
      <c r="K127" s="121"/>
      <c r="L127" s="121"/>
      <c r="M127" s="121"/>
      <c r="N127" s="122"/>
      <c r="O127" s="68"/>
      <c r="P127" s="69"/>
      <c r="Q127" s="48"/>
      <c r="R127"/>
    </row>
    <row r="128" spans="1:18" ht="12.75" customHeight="1">
      <c r="A128" s="59"/>
      <c r="B128" s="65">
        <v>62</v>
      </c>
      <c r="C128" s="60" t="s">
        <v>876</v>
      </c>
      <c r="D128" s="117" t="s">
        <v>1143</v>
      </c>
      <c r="E128" s="118" t="s">
        <v>1191</v>
      </c>
      <c r="F128" s="118" t="s">
        <v>1192</v>
      </c>
      <c r="G128" s="118" t="s">
        <v>1193</v>
      </c>
      <c r="H128" s="118" t="s">
        <v>1782</v>
      </c>
      <c r="I128" s="118" t="s">
        <v>1783</v>
      </c>
      <c r="J128" s="118"/>
      <c r="K128" s="118"/>
      <c r="L128" s="118"/>
      <c r="M128" s="118"/>
      <c r="N128" s="119"/>
      <c r="O128" s="66" t="s">
        <v>1784</v>
      </c>
      <c r="P128" s="67"/>
      <c r="Q128" s="48"/>
      <c r="R128"/>
    </row>
    <row r="129" spans="1:18" ht="12.75" customHeight="1">
      <c r="A129" s="56" t="s">
        <v>393</v>
      </c>
      <c r="B129" s="61"/>
      <c r="C129" s="62" t="s">
        <v>128</v>
      </c>
      <c r="D129" s="120" t="s">
        <v>1148</v>
      </c>
      <c r="E129" s="121" t="s">
        <v>1195</v>
      </c>
      <c r="F129" s="121" t="s">
        <v>1196</v>
      </c>
      <c r="G129" s="121" t="s">
        <v>1197</v>
      </c>
      <c r="H129" s="121" t="s">
        <v>1246</v>
      </c>
      <c r="I129" s="121" t="s">
        <v>1785</v>
      </c>
      <c r="J129" s="121"/>
      <c r="K129" s="121"/>
      <c r="L129" s="121"/>
      <c r="M129" s="121"/>
      <c r="N129" s="122"/>
      <c r="O129" s="68"/>
      <c r="P129" s="69"/>
      <c r="Q129" s="48"/>
      <c r="R129"/>
    </row>
    <row r="130" spans="1:18" ht="12.75" customHeight="1">
      <c r="A130" s="59"/>
      <c r="B130" s="65">
        <v>79</v>
      </c>
      <c r="C130" s="60" t="s">
        <v>842</v>
      </c>
      <c r="D130" s="117" t="s">
        <v>1299</v>
      </c>
      <c r="E130" s="118" t="s">
        <v>1300</v>
      </c>
      <c r="F130" s="118" t="s">
        <v>1301</v>
      </c>
      <c r="G130" s="118" t="s">
        <v>1302</v>
      </c>
      <c r="H130" s="118" t="s">
        <v>1756</v>
      </c>
      <c r="I130" s="118" t="s">
        <v>1757</v>
      </c>
      <c r="J130" s="118"/>
      <c r="K130" s="118"/>
      <c r="L130" s="118"/>
      <c r="M130" s="118"/>
      <c r="N130" s="119"/>
      <c r="O130" s="66" t="s">
        <v>1170</v>
      </c>
      <c r="P130" s="67"/>
      <c r="Q130" s="48"/>
      <c r="R130"/>
    </row>
    <row r="131" spans="1:18" ht="12.75" customHeight="1">
      <c r="A131" s="56" t="s">
        <v>339</v>
      </c>
      <c r="B131" s="61"/>
      <c r="C131" s="62" t="s">
        <v>241</v>
      </c>
      <c r="D131" s="120" t="s">
        <v>1296</v>
      </c>
      <c r="E131" s="121" t="s">
        <v>1304</v>
      </c>
      <c r="F131" s="121" t="s">
        <v>1305</v>
      </c>
      <c r="G131" s="121" t="s">
        <v>1306</v>
      </c>
      <c r="H131" s="121" t="s">
        <v>1804</v>
      </c>
      <c r="I131" s="121" t="s">
        <v>1304</v>
      </c>
      <c r="J131" s="121"/>
      <c r="K131" s="121"/>
      <c r="L131" s="121"/>
      <c r="M131" s="121"/>
      <c r="N131" s="122"/>
      <c r="O131" s="68"/>
      <c r="P131" s="69"/>
      <c r="Q131" s="48"/>
      <c r="R131"/>
    </row>
    <row r="132" spans="1:18" ht="12.75" customHeight="1">
      <c r="A132" s="59"/>
      <c r="B132" s="65">
        <v>71</v>
      </c>
      <c r="C132" s="60" t="s">
        <v>885</v>
      </c>
      <c r="D132" s="117" t="s">
        <v>1309</v>
      </c>
      <c r="E132" s="118" t="s">
        <v>1310</v>
      </c>
      <c r="F132" s="118" t="s">
        <v>1311</v>
      </c>
      <c r="G132" s="118" t="s">
        <v>1060</v>
      </c>
      <c r="H132" s="118" t="s">
        <v>1753</v>
      </c>
      <c r="I132" s="118" t="s">
        <v>1790</v>
      </c>
      <c r="J132" s="118"/>
      <c r="K132" s="118"/>
      <c r="L132" s="118"/>
      <c r="M132" s="118"/>
      <c r="N132" s="119"/>
      <c r="O132" s="66" t="s">
        <v>1775</v>
      </c>
      <c r="P132" s="67"/>
      <c r="Q132" s="48"/>
      <c r="R132"/>
    </row>
    <row r="133" spans="1:18" ht="12.75" customHeight="1">
      <c r="A133" s="56" t="s">
        <v>393</v>
      </c>
      <c r="B133" s="61"/>
      <c r="C133" s="62" t="s">
        <v>436</v>
      </c>
      <c r="D133" s="120" t="s">
        <v>1312</v>
      </c>
      <c r="E133" s="121" t="s">
        <v>1313</v>
      </c>
      <c r="F133" s="121" t="s">
        <v>1314</v>
      </c>
      <c r="G133" s="121" t="s">
        <v>1315</v>
      </c>
      <c r="H133" s="121" t="s">
        <v>1294</v>
      </c>
      <c r="I133" s="121" t="s">
        <v>1791</v>
      </c>
      <c r="J133" s="121"/>
      <c r="K133" s="121"/>
      <c r="L133" s="121"/>
      <c r="M133" s="121"/>
      <c r="N133" s="122"/>
      <c r="O133" s="68"/>
      <c r="P133" s="69"/>
      <c r="Q133" s="48"/>
      <c r="R133"/>
    </row>
    <row r="134" spans="1:18" ht="12.75" customHeight="1">
      <c r="A134" s="59"/>
      <c r="B134" s="65">
        <v>2</v>
      </c>
      <c r="C134" s="60" t="s">
        <v>840</v>
      </c>
      <c r="D134" s="117" t="s">
        <v>1490</v>
      </c>
      <c r="E134" s="118" t="s">
        <v>1491</v>
      </c>
      <c r="F134" s="118" t="s">
        <v>1492</v>
      </c>
      <c r="G134" s="118" t="s">
        <v>910</v>
      </c>
      <c r="H134" s="118" t="s">
        <v>1696</v>
      </c>
      <c r="I134" s="118" t="s">
        <v>1697</v>
      </c>
      <c r="J134" s="118"/>
      <c r="K134" s="118"/>
      <c r="L134" s="118"/>
      <c r="M134" s="118"/>
      <c r="N134" s="119"/>
      <c r="O134" s="66" t="s">
        <v>1393</v>
      </c>
      <c r="P134" s="67"/>
      <c r="Q134" s="48"/>
      <c r="R134"/>
    </row>
    <row r="135" spans="1:18" ht="12.75" customHeight="1">
      <c r="A135" s="56" t="s">
        <v>390</v>
      </c>
      <c r="B135" s="61"/>
      <c r="C135" s="62" t="s">
        <v>332</v>
      </c>
      <c r="D135" s="120" t="s">
        <v>1494</v>
      </c>
      <c r="E135" s="121" t="s">
        <v>1494</v>
      </c>
      <c r="F135" s="121" t="s">
        <v>1494</v>
      </c>
      <c r="G135" s="121" t="s">
        <v>1494</v>
      </c>
      <c r="H135" s="121" t="s">
        <v>685</v>
      </c>
      <c r="I135" s="121" t="s">
        <v>1285</v>
      </c>
      <c r="J135" s="121"/>
      <c r="K135" s="121"/>
      <c r="L135" s="121"/>
      <c r="M135" s="121"/>
      <c r="N135" s="122"/>
      <c r="O135" s="68"/>
      <c r="P135" s="69"/>
      <c r="Q135" s="48"/>
      <c r="R135"/>
    </row>
    <row r="136" spans="1:18" ht="12.75" customHeight="1">
      <c r="A136" s="59"/>
      <c r="B136" s="65">
        <v>36</v>
      </c>
      <c r="C136" s="60" t="s">
        <v>850</v>
      </c>
      <c r="D136" s="117" t="s">
        <v>974</v>
      </c>
      <c r="E136" s="118" t="s">
        <v>956</v>
      </c>
      <c r="F136" s="118" t="s">
        <v>809</v>
      </c>
      <c r="G136" s="118" t="s">
        <v>780</v>
      </c>
      <c r="H136" s="118" t="s">
        <v>1657</v>
      </c>
      <c r="I136" s="118"/>
      <c r="J136" s="118"/>
      <c r="K136" s="118"/>
      <c r="L136" s="118"/>
      <c r="M136" s="118"/>
      <c r="N136" s="119"/>
      <c r="O136" s="66" t="s">
        <v>1994</v>
      </c>
      <c r="P136" s="67"/>
      <c r="Q136" s="48"/>
      <c r="R136"/>
    </row>
    <row r="137" spans="1:18" ht="12.75" customHeight="1">
      <c r="A137" s="56" t="s">
        <v>390</v>
      </c>
      <c r="B137" s="61"/>
      <c r="C137" s="62" t="s">
        <v>166</v>
      </c>
      <c r="D137" s="120" t="s">
        <v>951</v>
      </c>
      <c r="E137" s="121" t="s">
        <v>976</v>
      </c>
      <c r="F137" s="121" t="s">
        <v>977</v>
      </c>
      <c r="G137" s="121" t="s">
        <v>837</v>
      </c>
      <c r="H137" s="121" t="s">
        <v>805</v>
      </c>
      <c r="I137" s="121"/>
      <c r="J137" s="121"/>
      <c r="K137" s="121"/>
      <c r="L137" s="121"/>
      <c r="M137" s="121"/>
      <c r="N137" s="122"/>
      <c r="O137" s="68"/>
      <c r="P137" s="69"/>
      <c r="Q137" s="48"/>
      <c r="R137"/>
    </row>
    <row r="138" spans="1:18" ht="12.75" customHeight="1">
      <c r="A138" s="59"/>
      <c r="B138" s="65">
        <v>55</v>
      </c>
      <c r="C138" s="60" t="s">
        <v>869</v>
      </c>
      <c r="D138" s="117" t="s">
        <v>1095</v>
      </c>
      <c r="E138" s="118" t="s">
        <v>1096</v>
      </c>
      <c r="F138" s="118" t="s">
        <v>1097</v>
      </c>
      <c r="G138" s="118" t="s">
        <v>1098</v>
      </c>
      <c r="H138" s="118" t="s">
        <v>1653</v>
      </c>
      <c r="I138" s="118"/>
      <c r="J138" s="118"/>
      <c r="K138" s="118"/>
      <c r="L138" s="118"/>
      <c r="M138" s="118"/>
      <c r="N138" s="119"/>
      <c r="O138" s="66" t="s">
        <v>1775</v>
      </c>
      <c r="P138" s="67"/>
      <c r="Q138" s="48"/>
      <c r="R138"/>
    </row>
    <row r="139" spans="1:18" ht="12.75" customHeight="1">
      <c r="A139" s="56" t="s">
        <v>333</v>
      </c>
      <c r="B139" s="61"/>
      <c r="C139" s="62" t="s">
        <v>201</v>
      </c>
      <c r="D139" s="120" t="s">
        <v>1100</v>
      </c>
      <c r="E139" s="121" t="s">
        <v>1101</v>
      </c>
      <c r="F139" s="121" t="s">
        <v>1180</v>
      </c>
      <c r="G139" s="121" t="s">
        <v>1181</v>
      </c>
      <c r="H139" s="121" t="s">
        <v>1740</v>
      </c>
      <c r="I139" s="121"/>
      <c r="J139" s="121"/>
      <c r="K139" s="121"/>
      <c r="L139" s="121"/>
      <c r="M139" s="121"/>
      <c r="N139" s="122"/>
      <c r="O139" s="68"/>
      <c r="P139" s="69"/>
      <c r="Q139" s="48"/>
      <c r="R139"/>
    </row>
    <row r="140" spans="1:18" ht="12.75" customHeight="1">
      <c r="A140" s="59"/>
      <c r="B140" s="65">
        <v>54</v>
      </c>
      <c r="C140" s="60" t="s">
        <v>868</v>
      </c>
      <c r="D140" s="117" t="s">
        <v>1129</v>
      </c>
      <c r="E140" s="118" t="s">
        <v>1130</v>
      </c>
      <c r="F140" s="118" t="s">
        <v>1090</v>
      </c>
      <c r="G140" s="118" t="s">
        <v>1131</v>
      </c>
      <c r="H140" s="118" t="s">
        <v>1792</v>
      </c>
      <c r="I140" s="118"/>
      <c r="J140" s="118"/>
      <c r="K140" s="118"/>
      <c r="L140" s="118"/>
      <c r="M140" s="118"/>
      <c r="N140" s="119"/>
      <c r="O140" s="66" t="s">
        <v>1775</v>
      </c>
      <c r="P140" s="67"/>
      <c r="Q140" s="48"/>
      <c r="R140"/>
    </row>
    <row r="141" spans="1:18" ht="12.75" customHeight="1">
      <c r="A141" s="56" t="s">
        <v>333</v>
      </c>
      <c r="B141" s="61"/>
      <c r="C141" s="62" t="s">
        <v>200</v>
      </c>
      <c r="D141" s="120" t="s">
        <v>1133</v>
      </c>
      <c r="E141" s="121" t="s">
        <v>1076</v>
      </c>
      <c r="F141" s="121" t="s">
        <v>1187</v>
      </c>
      <c r="G141" s="121" t="s">
        <v>1188</v>
      </c>
      <c r="H141" s="121" t="s">
        <v>1187</v>
      </c>
      <c r="I141" s="121"/>
      <c r="J141" s="121"/>
      <c r="K141" s="121"/>
      <c r="L141" s="121"/>
      <c r="M141" s="121"/>
      <c r="N141" s="122"/>
      <c r="O141" s="68"/>
      <c r="P141" s="69"/>
      <c r="Q141" s="48"/>
      <c r="R141"/>
    </row>
    <row r="142" spans="1:18" ht="12.75" customHeight="1">
      <c r="A142" s="59"/>
      <c r="B142" s="65">
        <v>56</v>
      </c>
      <c r="C142" s="60" t="s">
        <v>870</v>
      </c>
      <c r="D142" s="117" t="s">
        <v>1151</v>
      </c>
      <c r="E142" s="118" t="s">
        <v>1152</v>
      </c>
      <c r="F142" s="118" t="s">
        <v>1153</v>
      </c>
      <c r="G142" s="118" t="s">
        <v>1138</v>
      </c>
      <c r="H142" s="118" t="s">
        <v>1793</v>
      </c>
      <c r="I142" s="118"/>
      <c r="J142" s="118"/>
      <c r="K142" s="118"/>
      <c r="L142" s="118"/>
      <c r="M142" s="118"/>
      <c r="N142" s="119"/>
      <c r="O142" s="66" t="s">
        <v>1393</v>
      </c>
      <c r="P142" s="67"/>
      <c r="Q142" s="48"/>
      <c r="R142"/>
    </row>
    <row r="143" spans="1:18" ht="12.75" customHeight="1">
      <c r="A143" s="56" t="s">
        <v>393</v>
      </c>
      <c r="B143" s="61"/>
      <c r="C143" s="62" t="s">
        <v>436</v>
      </c>
      <c r="D143" s="120" t="s">
        <v>1340</v>
      </c>
      <c r="E143" s="121" t="s">
        <v>1341</v>
      </c>
      <c r="F143" s="121" t="s">
        <v>1342</v>
      </c>
      <c r="G143" s="121" t="s">
        <v>1343</v>
      </c>
      <c r="H143" s="121" t="s">
        <v>1486</v>
      </c>
      <c r="I143" s="121"/>
      <c r="J143" s="121"/>
      <c r="K143" s="121"/>
      <c r="L143" s="121"/>
      <c r="M143" s="121"/>
      <c r="N143" s="122"/>
      <c r="O143" s="68"/>
      <c r="P143" s="69"/>
      <c r="Q143" s="48"/>
      <c r="R143"/>
    </row>
    <row r="144" spans="1:18" ht="12.75" customHeight="1">
      <c r="A144" s="59"/>
      <c r="B144" s="65">
        <v>78</v>
      </c>
      <c r="C144" s="60" t="s">
        <v>845</v>
      </c>
      <c r="D144" s="117" t="s">
        <v>1360</v>
      </c>
      <c r="E144" s="118" t="s">
        <v>1361</v>
      </c>
      <c r="F144" s="118" t="s">
        <v>1362</v>
      </c>
      <c r="G144" s="118" t="s">
        <v>1363</v>
      </c>
      <c r="H144" s="118" t="s">
        <v>1794</v>
      </c>
      <c r="I144" s="118"/>
      <c r="J144" s="118"/>
      <c r="K144" s="118"/>
      <c r="L144" s="118"/>
      <c r="M144" s="118"/>
      <c r="N144" s="119"/>
      <c r="O144" s="66"/>
      <c r="P144" s="67"/>
      <c r="Q144" s="48"/>
      <c r="R144"/>
    </row>
    <row r="145" spans="1:18" ht="12.75" customHeight="1">
      <c r="A145" s="56" t="s">
        <v>339</v>
      </c>
      <c r="B145" s="61"/>
      <c r="C145" s="62" t="s">
        <v>342</v>
      </c>
      <c r="D145" s="120" t="s">
        <v>1313</v>
      </c>
      <c r="E145" s="121" t="s">
        <v>1357</v>
      </c>
      <c r="F145" s="121" t="s">
        <v>1338</v>
      </c>
      <c r="G145" s="121" t="s">
        <v>1348</v>
      </c>
      <c r="H145" s="121" t="s">
        <v>1789</v>
      </c>
      <c r="I145" s="121"/>
      <c r="J145" s="121"/>
      <c r="K145" s="121"/>
      <c r="L145" s="121"/>
      <c r="M145" s="121"/>
      <c r="N145" s="122"/>
      <c r="O145" s="68"/>
      <c r="P145" s="69"/>
      <c r="Q145" s="48"/>
      <c r="R145"/>
    </row>
    <row r="146" spans="1:18" ht="12.75" customHeight="1">
      <c r="A146" s="59"/>
      <c r="B146" s="65">
        <v>48</v>
      </c>
      <c r="C146" s="60" t="s">
        <v>862</v>
      </c>
      <c r="D146" s="117" t="s">
        <v>1481</v>
      </c>
      <c r="E146" s="118" t="s">
        <v>1482</v>
      </c>
      <c r="F146" s="118" t="s">
        <v>1483</v>
      </c>
      <c r="G146" s="118" t="s">
        <v>1484</v>
      </c>
      <c r="H146" s="118" t="s">
        <v>1795</v>
      </c>
      <c r="I146" s="118"/>
      <c r="J146" s="118"/>
      <c r="K146" s="118"/>
      <c r="L146" s="118"/>
      <c r="M146" s="118"/>
      <c r="N146" s="119"/>
      <c r="O146" s="66" t="s">
        <v>1796</v>
      </c>
      <c r="P146" s="67"/>
      <c r="Q146" s="48"/>
      <c r="R146"/>
    </row>
    <row r="147" spans="1:18" ht="12.75" customHeight="1">
      <c r="A147" s="56" t="s">
        <v>387</v>
      </c>
      <c r="B147" s="61"/>
      <c r="C147" s="62" t="s">
        <v>404</v>
      </c>
      <c r="D147" s="120" t="s">
        <v>1486</v>
      </c>
      <c r="E147" s="121" t="s">
        <v>1487</v>
      </c>
      <c r="F147" s="121" t="s">
        <v>1487</v>
      </c>
      <c r="G147" s="121" t="s">
        <v>1487</v>
      </c>
      <c r="H147" s="121" t="s">
        <v>1797</v>
      </c>
      <c r="I147" s="121"/>
      <c r="J147" s="121"/>
      <c r="K147" s="121"/>
      <c r="L147" s="121"/>
      <c r="M147" s="121"/>
      <c r="N147" s="122"/>
      <c r="O147" s="68"/>
      <c r="P147" s="69"/>
      <c r="Q147" s="48"/>
      <c r="R147"/>
    </row>
    <row r="148" spans="1:18" ht="12.75" customHeight="1">
      <c r="A148" s="59"/>
      <c r="B148" s="65">
        <v>58</v>
      </c>
      <c r="C148" s="60" t="s">
        <v>872</v>
      </c>
      <c r="D148" s="117" t="s">
        <v>1506</v>
      </c>
      <c r="E148" s="118" t="s">
        <v>1507</v>
      </c>
      <c r="F148" s="118" t="s">
        <v>1508</v>
      </c>
      <c r="G148" s="118" t="s">
        <v>1509</v>
      </c>
      <c r="H148" s="118" t="s">
        <v>1798</v>
      </c>
      <c r="I148" s="118"/>
      <c r="J148" s="118"/>
      <c r="K148" s="118"/>
      <c r="L148" s="118"/>
      <c r="M148" s="118"/>
      <c r="N148" s="119"/>
      <c r="O148" s="66" t="s">
        <v>1170</v>
      </c>
      <c r="P148" s="67"/>
      <c r="Q148" s="48"/>
      <c r="R148"/>
    </row>
    <row r="149" spans="1:18" ht="12.75" customHeight="1">
      <c r="A149" s="56" t="s">
        <v>393</v>
      </c>
      <c r="B149" s="61"/>
      <c r="C149" s="62" t="s">
        <v>436</v>
      </c>
      <c r="D149" s="120" t="s">
        <v>1511</v>
      </c>
      <c r="E149" s="121" t="s">
        <v>1486</v>
      </c>
      <c r="F149" s="121" t="s">
        <v>1512</v>
      </c>
      <c r="G149" s="121" t="s">
        <v>1512</v>
      </c>
      <c r="H149" s="121" t="s">
        <v>1118</v>
      </c>
      <c r="I149" s="121"/>
      <c r="J149" s="121"/>
      <c r="K149" s="121"/>
      <c r="L149" s="121"/>
      <c r="M149" s="121"/>
      <c r="N149" s="122"/>
      <c r="O149" s="68"/>
      <c r="P149" s="69"/>
      <c r="Q149" s="48"/>
      <c r="R149"/>
    </row>
    <row r="150" spans="1:18" ht="12.75" customHeight="1">
      <c r="A150" s="59"/>
      <c r="B150" s="65">
        <v>70</v>
      </c>
      <c r="C150" s="60" t="s">
        <v>884</v>
      </c>
      <c r="D150" s="117" t="s">
        <v>1366</v>
      </c>
      <c r="E150" s="118" t="s">
        <v>1367</v>
      </c>
      <c r="F150" s="118" t="s">
        <v>1368</v>
      </c>
      <c r="G150" s="118" t="s">
        <v>1369</v>
      </c>
      <c r="H150" s="118" t="s">
        <v>1799</v>
      </c>
      <c r="I150" s="118"/>
      <c r="J150" s="118"/>
      <c r="K150" s="118"/>
      <c r="L150" s="118"/>
      <c r="M150" s="118"/>
      <c r="N150" s="119"/>
      <c r="O150" s="66" t="s">
        <v>1170</v>
      </c>
      <c r="P150" s="67"/>
      <c r="Q150" s="48"/>
      <c r="R150"/>
    </row>
    <row r="151" spans="1:18" ht="12.75" customHeight="1">
      <c r="A151" s="56" t="s">
        <v>386</v>
      </c>
      <c r="B151" s="61"/>
      <c r="C151" s="62" t="s">
        <v>416</v>
      </c>
      <c r="D151" s="120" t="s">
        <v>1525</v>
      </c>
      <c r="E151" s="121" t="s">
        <v>1372</v>
      </c>
      <c r="F151" s="121" t="s">
        <v>1188</v>
      </c>
      <c r="G151" s="121" t="s">
        <v>1373</v>
      </c>
      <c r="H151" s="121" t="s">
        <v>1305</v>
      </c>
      <c r="I151" s="121"/>
      <c r="J151" s="121"/>
      <c r="K151" s="121"/>
      <c r="L151" s="121"/>
      <c r="M151" s="121"/>
      <c r="N151" s="122"/>
      <c r="O151" s="68"/>
      <c r="P151" s="69"/>
      <c r="Q151" s="48"/>
      <c r="R151"/>
    </row>
    <row r="152" spans="1:18" ht="12.75" customHeight="1">
      <c r="A152" s="59"/>
      <c r="B152" s="65">
        <v>20</v>
      </c>
      <c r="C152" s="60" t="s">
        <v>802</v>
      </c>
      <c r="D152" s="117" t="s">
        <v>919</v>
      </c>
      <c r="E152" s="118" t="s">
        <v>803</v>
      </c>
      <c r="F152" s="118" t="s">
        <v>747</v>
      </c>
      <c r="G152" s="118" t="s">
        <v>804</v>
      </c>
      <c r="H152" s="118"/>
      <c r="I152" s="118"/>
      <c r="J152" s="118"/>
      <c r="K152" s="118"/>
      <c r="L152" s="118"/>
      <c r="M152" s="118"/>
      <c r="N152" s="119"/>
      <c r="O152" s="66" t="s">
        <v>1393</v>
      </c>
      <c r="P152" s="67"/>
      <c r="Q152" s="48"/>
      <c r="R152"/>
    </row>
    <row r="153" spans="1:18" ht="12.75" customHeight="1">
      <c r="A153" s="56" t="s">
        <v>383</v>
      </c>
      <c r="B153" s="61"/>
      <c r="C153" s="62" t="s">
        <v>455</v>
      </c>
      <c r="D153" s="120" t="s">
        <v>963</v>
      </c>
      <c r="E153" s="121" t="s">
        <v>963</v>
      </c>
      <c r="F153" s="121" t="s">
        <v>787</v>
      </c>
      <c r="G153" s="121" t="s">
        <v>787</v>
      </c>
      <c r="H153" s="121"/>
      <c r="I153" s="121"/>
      <c r="J153" s="121"/>
      <c r="K153" s="121"/>
      <c r="L153" s="121"/>
      <c r="M153" s="121"/>
      <c r="N153" s="122"/>
      <c r="O153" s="68"/>
      <c r="P153" s="69"/>
      <c r="Q153" s="48"/>
      <c r="R153"/>
    </row>
    <row r="154" spans="1:18" ht="12.75" customHeight="1">
      <c r="A154" s="59"/>
      <c r="B154" s="65">
        <v>16</v>
      </c>
      <c r="C154" s="60" t="s">
        <v>844</v>
      </c>
      <c r="D154" s="117" t="s">
        <v>939</v>
      </c>
      <c r="E154" s="118"/>
      <c r="F154" s="118"/>
      <c r="G154" s="118"/>
      <c r="H154" s="118"/>
      <c r="I154" s="118"/>
      <c r="J154" s="118"/>
      <c r="K154" s="118"/>
      <c r="L154" s="118"/>
      <c r="M154" s="118"/>
      <c r="N154" s="119"/>
      <c r="O154" s="66" t="s">
        <v>1170</v>
      </c>
      <c r="P154" s="67"/>
      <c r="Q154" s="48"/>
      <c r="R154"/>
    </row>
    <row r="155" spans="1:18" ht="12.75" customHeight="1">
      <c r="A155" s="56" t="s">
        <v>383</v>
      </c>
      <c r="B155" s="61"/>
      <c r="C155" s="62" t="s">
        <v>456</v>
      </c>
      <c r="D155" s="120" t="s">
        <v>837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2"/>
      <c r="O155" s="68"/>
      <c r="P155" s="69"/>
      <c r="Q155" s="48"/>
      <c r="R155"/>
    </row>
    <row r="156" spans="1:18" ht="12.75" customHeight="1">
      <c r="A156" s="59"/>
      <c r="B156" s="65">
        <v>59</v>
      </c>
      <c r="C156" s="60" t="s">
        <v>873</v>
      </c>
      <c r="D156" s="117" t="s">
        <v>1379</v>
      </c>
      <c r="E156" s="118"/>
      <c r="F156" s="118"/>
      <c r="G156" s="118"/>
      <c r="H156" s="118"/>
      <c r="I156" s="118"/>
      <c r="J156" s="118"/>
      <c r="K156" s="118"/>
      <c r="L156" s="118"/>
      <c r="M156" s="118"/>
      <c r="N156" s="119"/>
      <c r="O156" s="66" t="s">
        <v>1393</v>
      </c>
      <c r="P156" s="67"/>
      <c r="Q156" s="48"/>
      <c r="R156"/>
    </row>
    <row r="157" spans="1:18" ht="12.75" customHeight="1">
      <c r="A157" s="56" t="s">
        <v>333</v>
      </c>
      <c r="B157" s="61"/>
      <c r="C157" s="62" t="s">
        <v>209</v>
      </c>
      <c r="D157" s="120" t="s">
        <v>1380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2"/>
      <c r="O157" s="68"/>
      <c r="P157" s="69"/>
      <c r="Q157" s="48"/>
      <c r="R157"/>
    </row>
    <row r="158" spans="1:18" ht="12.75" customHeight="1">
      <c r="A158" s="59"/>
      <c r="B158" s="65">
        <v>1</v>
      </c>
      <c r="C158" s="60" t="s">
        <v>839</v>
      </c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9"/>
      <c r="O158" s="66" t="s">
        <v>1170</v>
      </c>
      <c r="P158" s="67"/>
      <c r="Q158" s="48"/>
      <c r="R158"/>
    </row>
    <row r="159" spans="1:18" ht="12.75" customHeight="1">
      <c r="A159" s="56" t="s">
        <v>390</v>
      </c>
      <c r="B159" s="61"/>
      <c r="C159" s="62" t="s">
        <v>327</v>
      </c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2"/>
      <c r="O159" s="68"/>
      <c r="P159" s="69"/>
      <c r="Q159" s="48"/>
      <c r="R159"/>
    </row>
    <row r="161" ht="12.75">
      <c r="B161" s="305"/>
    </row>
  </sheetData>
  <sheetProtection/>
  <mergeCells count="3">
    <mergeCell ref="D6:N6"/>
    <mergeCell ref="A2:P2"/>
    <mergeCell ref="A3:P3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5" man="1"/>
    <brk id="89" max="15" man="1"/>
    <brk id="13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1"/>
  <sheetViews>
    <sheetView zoomScalePageLayoutView="0" workbookViewId="0" topLeftCell="A53">
      <selection activeCell="A1" sqref="A1:I68"/>
    </sheetView>
  </sheetViews>
  <sheetFormatPr defaultColWidth="9.140625" defaultRowHeight="12.75"/>
  <cols>
    <col min="1" max="1" width="4.140625" style="19" customWidth="1"/>
    <col min="2" max="2" width="4.421875" style="307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1" customWidth="1"/>
    <col min="9" max="9" width="9.57421875" style="19" customWidth="1"/>
  </cols>
  <sheetData>
    <row r="1" ht="15">
      <c r="F1" s="23" t="str">
        <f>Startlist!$F1</f>
        <v> </v>
      </c>
    </row>
    <row r="2" ht="15.75">
      <c r="F2" s="1" t="str">
        <f>Startlist!$A4</f>
        <v>16th South Estonian Rally</v>
      </c>
    </row>
    <row r="3" ht="15">
      <c r="F3" s="23" t="str">
        <f>Startlist!$F5</f>
        <v>August 24-25, 2018</v>
      </c>
    </row>
    <row r="4" spans="6:8" ht="15">
      <c r="F4" s="23" t="str">
        <f>Startlist!$F6</f>
        <v>Võrumaa</v>
      </c>
      <c r="H4" s="20"/>
    </row>
    <row r="5" spans="4:10" ht="15.75">
      <c r="D5" s="96"/>
      <c r="E5" s="96"/>
      <c r="F5" s="1"/>
      <c r="G5" s="96"/>
      <c r="H5" s="20"/>
      <c r="J5" s="96"/>
    </row>
    <row r="6" spans="1:10" ht="18.75">
      <c r="A6" s="146" t="s">
        <v>344</v>
      </c>
      <c r="B6" s="237"/>
      <c r="C6" s="109"/>
      <c r="D6" s="136"/>
      <c r="E6" s="136"/>
      <c r="F6" s="137"/>
      <c r="G6" s="136"/>
      <c r="H6" s="138"/>
      <c r="I6" s="139" t="s">
        <v>55</v>
      </c>
      <c r="J6" s="96"/>
    </row>
    <row r="7" spans="1:10" ht="12.75">
      <c r="A7" s="140"/>
      <c r="B7" s="308" t="s">
        <v>365</v>
      </c>
      <c r="C7" s="141" t="s">
        <v>348</v>
      </c>
      <c r="D7" s="142" t="s">
        <v>349</v>
      </c>
      <c r="E7" s="142" t="s">
        <v>350</v>
      </c>
      <c r="F7" s="143" t="s">
        <v>351</v>
      </c>
      <c r="G7" s="142" t="s">
        <v>352</v>
      </c>
      <c r="H7" s="144" t="s">
        <v>353</v>
      </c>
      <c r="I7" s="145" t="s">
        <v>345</v>
      </c>
      <c r="J7" s="96"/>
    </row>
    <row r="8" spans="1:10" s="3" customFormat="1" ht="15" customHeight="1">
      <c r="A8" s="227" t="s">
        <v>579</v>
      </c>
      <c r="B8" s="227" t="s">
        <v>56</v>
      </c>
      <c r="C8" s="228" t="s">
        <v>384</v>
      </c>
      <c r="D8" s="229" t="s">
        <v>399</v>
      </c>
      <c r="E8" s="229" t="s">
        <v>400</v>
      </c>
      <c r="F8" s="228" t="s">
        <v>395</v>
      </c>
      <c r="G8" s="229" t="s">
        <v>138</v>
      </c>
      <c r="H8" s="230" t="s">
        <v>402</v>
      </c>
      <c r="I8" s="231" t="s">
        <v>2006</v>
      </c>
      <c r="J8" s="97"/>
    </row>
    <row r="9" spans="1:10" ht="15" customHeight="1">
      <c r="A9" s="232" t="s">
        <v>580</v>
      </c>
      <c r="B9" s="227" t="s">
        <v>57</v>
      </c>
      <c r="C9" s="233" t="s">
        <v>387</v>
      </c>
      <c r="D9" s="234" t="s">
        <v>328</v>
      </c>
      <c r="E9" s="234" t="s">
        <v>329</v>
      </c>
      <c r="F9" s="233" t="s">
        <v>330</v>
      </c>
      <c r="G9" s="234" t="s">
        <v>138</v>
      </c>
      <c r="H9" s="235" t="s">
        <v>397</v>
      </c>
      <c r="I9" s="236" t="s">
        <v>2012</v>
      </c>
      <c r="J9" s="96"/>
    </row>
    <row r="10" spans="1:10" ht="15" customHeight="1">
      <c r="A10" s="232" t="s">
        <v>581</v>
      </c>
      <c r="B10" s="232" t="s">
        <v>58</v>
      </c>
      <c r="C10" s="233" t="s">
        <v>390</v>
      </c>
      <c r="D10" s="234" t="s">
        <v>465</v>
      </c>
      <c r="E10" s="234" t="s">
        <v>143</v>
      </c>
      <c r="F10" s="233" t="s">
        <v>395</v>
      </c>
      <c r="G10" s="234" t="s">
        <v>396</v>
      </c>
      <c r="H10" s="235" t="s">
        <v>332</v>
      </c>
      <c r="I10" s="236" t="s">
        <v>2016</v>
      </c>
      <c r="J10" s="96"/>
    </row>
    <row r="11" spans="1:10" ht="15" customHeight="1">
      <c r="A11" s="232" t="s">
        <v>582</v>
      </c>
      <c r="B11" s="232" t="s">
        <v>59</v>
      </c>
      <c r="C11" s="233" t="s">
        <v>384</v>
      </c>
      <c r="D11" s="234" t="s">
        <v>146</v>
      </c>
      <c r="E11" s="234" t="s">
        <v>147</v>
      </c>
      <c r="F11" s="233" t="s">
        <v>437</v>
      </c>
      <c r="G11" s="234" t="s">
        <v>109</v>
      </c>
      <c r="H11" s="235" t="s">
        <v>397</v>
      </c>
      <c r="I11" s="236" t="s">
        <v>2022</v>
      </c>
      <c r="J11" s="96"/>
    </row>
    <row r="12" spans="1:10" ht="15" customHeight="1">
      <c r="A12" s="232" t="s">
        <v>583</v>
      </c>
      <c r="B12" s="232" t="s">
        <v>60</v>
      </c>
      <c r="C12" s="233" t="s">
        <v>385</v>
      </c>
      <c r="D12" s="234" t="s">
        <v>471</v>
      </c>
      <c r="E12" s="234" t="s">
        <v>472</v>
      </c>
      <c r="F12" s="233" t="s">
        <v>437</v>
      </c>
      <c r="G12" s="234" t="s">
        <v>473</v>
      </c>
      <c r="H12" s="235" t="s">
        <v>410</v>
      </c>
      <c r="I12" s="236" t="s">
        <v>2028</v>
      </c>
      <c r="J12" s="96"/>
    </row>
    <row r="13" spans="1:10" ht="15" customHeight="1">
      <c r="A13" s="232" t="s">
        <v>584</v>
      </c>
      <c r="B13" s="232" t="s">
        <v>61</v>
      </c>
      <c r="C13" s="233" t="s">
        <v>385</v>
      </c>
      <c r="D13" s="234" t="s">
        <v>411</v>
      </c>
      <c r="E13" s="234" t="s">
        <v>412</v>
      </c>
      <c r="F13" s="233" t="s">
        <v>395</v>
      </c>
      <c r="G13" s="234" t="s">
        <v>409</v>
      </c>
      <c r="H13" s="235" t="s">
        <v>410</v>
      </c>
      <c r="I13" s="236" t="s">
        <v>2033</v>
      </c>
      <c r="J13" s="96"/>
    </row>
    <row r="14" spans="1:10" ht="15" customHeight="1">
      <c r="A14" s="232" t="s">
        <v>585</v>
      </c>
      <c r="B14" s="232" t="s">
        <v>62</v>
      </c>
      <c r="C14" s="233" t="s">
        <v>387</v>
      </c>
      <c r="D14" s="234" t="s">
        <v>144</v>
      </c>
      <c r="E14" s="234" t="s">
        <v>145</v>
      </c>
      <c r="F14" s="233" t="s">
        <v>395</v>
      </c>
      <c r="G14" s="234" t="s">
        <v>398</v>
      </c>
      <c r="H14" s="235" t="s">
        <v>404</v>
      </c>
      <c r="I14" s="236" t="s">
        <v>2038</v>
      </c>
      <c r="J14" s="96"/>
    </row>
    <row r="15" spans="1:10" ht="15" customHeight="1">
      <c r="A15" s="232" t="s">
        <v>586</v>
      </c>
      <c r="B15" s="232" t="s">
        <v>63</v>
      </c>
      <c r="C15" s="233" t="s">
        <v>387</v>
      </c>
      <c r="D15" s="234" t="s">
        <v>140</v>
      </c>
      <c r="E15" s="234" t="s">
        <v>141</v>
      </c>
      <c r="F15" s="233" t="s">
        <v>430</v>
      </c>
      <c r="G15" s="234" t="s">
        <v>142</v>
      </c>
      <c r="H15" s="235" t="s">
        <v>476</v>
      </c>
      <c r="I15" s="236" t="s">
        <v>2042</v>
      </c>
      <c r="J15" s="96"/>
    </row>
    <row r="16" spans="1:10" ht="15" customHeight="1">
      <c r="A16" s="232" t="s">
        <v>587</v>
      </c>
      <c r="B16" s="232" t="s">
        <v>64</v>
      </c>
      <c r="C16" s="233" t="s">
        <v>385</v>
      </c>
      <c r="D16" s="234" t="s">
        <v>408</v>
      </c>
      <c r="E16" s="234" t="s">
        <v>122</v>
      </c>
      <c r="F16" s="233" t="s">
        <v>395</v>
      </c>
      <c r="G16" s="234" t="s">
        <v>409</v>
      </c>
      <c r="H16" s="235" t="s">
        <v>410</v>
      </c>
      <c r="I16" s="236" t="s">
        <v>2094</v>
      </c>
      <c r="J16" s="96"/>
    </row>
    <row r="17" spans="1:10" ht="15" customHeight="1">
      <c r="A17" s="232" t="s">
        <v>588</v>
      </c>
      <c r="B17" s="232" t="s">
        <v>65</v>
      </c>
      <c r="C17" s="233" t="s">
        <v>385</v>
      </c>
      <c r="D17" s="234" t="s">
        <v>171</v>
      </c>
      <c r="E17" s="234" t="s">
        <v>130</v>
      </c>
      <c r="F17" s="233" t="s">
        <v>395</v>
      </c>
      <c r="G17" s="234" t="s">
        <v>413</v>
      </c>
      <c r="H17" s="235" t="s">
        <v>410</v>
      </c>
      <c r="I17" s="236" t="s">
        <v>2050</v>
      </c>
      <c r="J17" s="96"/>
    </row>
    <row r="18" spans="1:10" ht="15" customHeight="1">
      <c r="A18" s="237"/>
      <c r="B18" s="237"/>
      <c r="C18" s="259"/>
      <c r="D18" s="260"/>
      <c r="E18" s="260"/>
      <c r="F18" s="224"/>
      <c r="G18" s="225"/>
      <c r="H18" s="238"/>
      <c r="I18" s="237"/>
      <c r="J18" s="96"/>
    </row>
    <row r="19" spans="1:10" ht="15" customHeight="1">
      <c r="A19" s="237"/>
      <c r="B19" s="237"/>
      <c r="C19" s="224"/>
      <c r="D19" s="225"/>
      <c r="E19" s="225"/>
      <c r="F19" s="224"/>
      <c r="G19" s="225"/>
      <c r="H19" s="238"/>
      <c r="I19" s="239" t="s">
        <v>100</v>
      </c>
      <c r="J19" s="96"/>
    </row>
    <row r="20" spans="1:10" s="3" customFormat="1" ht="15" customHeight="1">
      <c r="A20" s="240" t="s">
        <v>579</v>
      </c>
      <c r="B20" s="240" t="s">
        <v>56</v>
      </c>
      <c r="C20" s="241" t="s">
        <v>390</v>
      </c>
      <c r="D20" s="242" t="s">
        <v>399</v>
      </c>
      <c r="E20" s="242" t="s">
        <v>400</v>
      </c>
      <c r="F20" s="241" t="s">
        <v>395</v>
      </c>
      <c r="G20" s="242" t="s">
        <v>138</v>
      </c>
      <c r="H20" s="243" t="s">
        <v>402</v>
      </c>
      <c r="I20" s="244" t="s">
        <v>2006</v>
      </c>
      <c r="J20" s="97"/>
    </row>
    <row r="21" spans="1:10" s="22" customFormat="1" ht="15" customHeight="1">
      <c r="A21" s="245" t="s">
        <v>580</v>
      </c>
      <c r="B21" s="245" t="s">
        <v>57</v>
      </c>
      <c r="C21" s="246" t="s">
        <v>390</v>
      </c>
      <c r="D21" s="247" t="s">
        <v>328</v>
      </c>
      <c r="E21" s="247" t="s">
        <v>329</v>
      </c>
      <c r="F21" s="246" t="s">
        <v>330</v>
      </c>
      <c r="G21" s="247" t="s">
        <v>138</v>
      </c>
      <c r="H21" s="248" t="s">
        <v>397</v>
      </c>
      <c r="I21" s="249" t="s">
        <v>2011</v>
      </c>
      <c r="J21" s="98"/>
    </row>
    <row r="22" spans="1:10" s="22" customFormat="1" ht="15" customHeight="1">
      <c r="A22" s="245" t="s">
        <v>581</v>
      </c>
      <c r="B22" s="245" t="s">
        <v>58</v>
      </c>
      <c r="C22" s="246" t="s">
        <v>390</v>
      </c>
      <c r="D22" s="247" t="s">
        <v>465</v>
      </c>
      <c r="E22" s="247" t="s">
        <v>143</v>
      </c>
      <c r="F22" s="246" t="s">
        <v>395</v>
      </c>
      <c r="G22" s="247" t="s">
        <v>396</v>
      </c>
      <c r="H22" s="248" t="s">
        <v>332</v>
      </c>
      <c r="I22" s="249" t="s">
        <v>2015</v>
      </c>
      <c r="J22" s="98"/>
    </row>
    <row r="23" spans="1:10" ht="15" customHeight="1">
      <c r="A23" s="237"/>
      <c r="B23" s="237"/>
      <c r="C23" s="224"/>
      <c r="D23" s="225"/>
      <c r="E23" s="225"/>
      <c r="F23" s="224"/>
      <c r="G23" s="225"/>
      <c r="H23" s="238"/>
      <c r="I23" s="237"/>
      <c r="J23" s="96"/>
    </row>
    <row r="24" spans="1:10" ht="15" customHeight="1">
      <c r="A24" s="237"/>
      <c r="B24" s="237"/>
      <c r="C24" s="224"/>
      <c r="D24" s="225"/>
      <c r="E24" s="225"/>
      <c r="F24" s="224"/>
      <c r="G24" s="225"/>
      <c r="H24" s="238"/>
      <c r="I24" s="239" t="s">
        <v>101</v>
      </c>
      <c r="J24" s="96"/>
    </row>
    <row r="25" spans="1:10" s="3" customFormat="1" ht="15" customHeight="1">
      <c r="A25" s="240" t="s">
        <v>579</v>
      </c>
      <c r="B25" s="240" t="s">
        <v>60</v>
      </c>
      <c r="C25" s="241" t="s">
        <v>462</v>
      </c>
      <c r="D25" s="242" t="s">
        <v>471</v>
      </c>
      <c r="E25" s="242" t="s">
        <v>472</v>
      </c>
      <c r="F25" s="241" t="s">
        <v>437</v>
      </c>
      <c r="G25" s="242" t="s">
        <v>473</v>
      </c>
      <c r="H25" s="243" t="s">
        <v>410</v>
      </c>
      <c r="I25" s="244" t="s">
        <v>2027</v>
      </c>
      <c r="J25" s="97"/>
    </row>
    <row r="26" spans="1:10" s="22" customFormat="1" ht="15" customHeight="1">
      <c r="A26" s="245" t="s">
        <v>580</v>
      </c>
      <c r="B26" s="245" t="s">
        <v>61</v>
      </c>
      <c r="C26" s="246" t="s">
        <v>462</v>
      </c>
      <c r="D26" s="247" t="s">
        <v>411</v>
      </c>
      <c r="E26" s="247" t="s">
        <v>412</v>
      </c>
      <c r="F26" s="246" t="s">
        <v>395</v>
      </c>
      <c r="G26" s="247" t="s">
        <v>409</v>
      </c>
      <c r="H26" s="248" t="s">
        <v>410</v>
      </c>
      <c r="I26" s="249" t="s">
        <v>2032</v>
      </c>
      <c r="J26" s="98"/>
    </row>
    <row r="27" spans="1:10" s="22" customFormat="1" ht="15" customHeight="1">
      <c r="A27" s="245" t="s">
        <v>581</v>
      </c>
      <c r="B27" s="245" t="s">
        <v>64</v>
      </c>
      <c r="C27" s="246" t="s">
        <v>462</v>
      </c>
      <c r="D27" s="247" t="s">
        <v>408</v>
      </c>
      <c r="E27" s="247" t="s">
        <v>122</v>
      </c>
      <c r="F27" s="246" t="s">
        <v>395</v>
      </c>
      <c r="G27" s="247" t="s">
        <v>409</v>
      </c>
      <c r="H27" s="248" t="s">
        <v>410</v>
      </c>
      <c r="I27" s="249" t="s">
        <v>2093</v>
      </c>
      <c r="J27" s="98"/>
    </row>
    <row r="28" spans="1:10" ht="15" customHeight="1">
      <c r="A28" s="250"/>
      <c r="B28" s="237"/>
      <c r="C28" s="259"/>
      <c r="D28" s="250"/>
      <c r="E28" s="250"/>
      <c r="F28" s="250"/>
      <c r="G28" s="250"/>
      <c r="H28" s="238"/>
      <c r="I28" s="237"/>
      <c r="J28" s="96"/>
    </row>
    <row r="29" spans="1:10" ht="15" customHeight="1">
      <c r="A29" s="237"/>
      <c r="B29" s="237"/>
      <c r="C29" s="224"/>
      <c r="D29" s="225"/>
      <c r="E29" s="225"/>
      <c r="F29" s="224"/>
      <c r="G29" s="225"/>
      <c r="H29" s="238"/>
      <c r="I29" s="239" t="s">
        <v>66</v>
      </c>
      <c r="J29" s="96"/>
    </row>
    <row r="30" spans="1:10" s="3" customFormat="1" ht="15" customHeight="1">
      <c r="A30" s="240" t="s">
        <v>579</v>
      </c>
      <c r="B30" s="240" t="s">
        <v>57</v>
      </c>
      <c r="C30" s="241" t="s">
        <v>387</v>
      </c>
      <c r="D30" s="242" t="s">
        <v>328</v>
      </c>
      <c r="E30" s="242" t="s">
        <v>329</v>
      </c>
      <c r="F30" s="241" t="s">
        <v>330</v>
      </c>
      <c r="G30" s="242" t="s">
        <v>138</v>
      </c>
      <c r="H30" s="243" t="s">
        <v>397</v>
      </c>
      <c r="I30" s="244" t="s">
        <v>2011</v>
      </c>
      <c r="J30" s="97"/>
    </row>
    <row r="31" spans="1:10" ht="15" customHeight="1">
      <c r="A31" s="245" t="s">
        <v>580</v>
      </c>
      <c r="B31" s="245" t="s">
        <v>62</v>
      </c>
      <c r="C31" s="246" t="s">
        <v>387</v>
      </c>
      <c r="D31" s="247" t="s">
        <v>144</v>
      </c>
      <c r="E31" s="247" t="s">
        <v>145</v>
      </c>
      <c r="F31" s="246" t="s">
        <v>395</v>
      </c>
      <c r="G31" s="247" t="s">
        <v>398</v>
      </c>
      <c r="H31" s="248" t="s">
        <v>404</v>
      </c>
      <c r="I31" s="249" t="s">
        <v>67</v>
      </c>
      <c r="J31" s="96"/>
    </row>
    <row r="32" spans="1:10" ht="15" customHeight="1">
      <c r="A32" s="245" t="s">
        <v>581</v>
      </c>
      <c r="B32" s="245" t="s">
        <v>63</v>
      </c>
      <c r="C32" s="246" t="s">
        <v>387</v>
      </c>
      <c r="D32" s="247" t="s">
        <v>140</v>
      </c>
      <c r="E32" s="247" t="s">
        <v>141</v>
      </c>
      <c r="F32" s="246" t="s">
        <v>430</v>
      </c>
      <c r="G32" s="247" t="s">
        <v>142</v>
      </c>
      <c r="H32" s="248" t="s">
        <v>476</v>
      </c>
      <c r="I32" s="249" t="s">
        <v>68</v>
      </c>
      <c r="J32" s="96"/>
    </row>
    <row r="33" spans="1:10" ht="15" customHeight="1">
      <c r="A33" s="237"/>
      <c r="B33" s="237"/>
      <c r="C33" s="224"/>
      <c r="D33" s="225"/>
      <c r="E33" s="225"/>
      <c r="F33" s="224"/>
      <c r="G33" s="225"/>
      <c r="H33" s="238"/>
      <c r="I33" s="237"/>
      <c r="J33" s="96"/>
    </row>
    <row r="34" spans="1:10" ht="15" customHeight="1">
      <c r="A34" s="237"/>
      <c r="B34" s="237"/>
      <c r="C34" s="224"/>
      <c r="D34" s="225"/>
      <c r="E34" s="225"/>
      <c r="F34" s="224"/>
      <c r="G34" s="225"/>
      <c r="H34" s="238"/>
      <c r="I34" s="239" t="s">
        <v>69</v>
      </c>
      <c r="J34" s="96"/>
    </row>
    <row r="35" spans="1:10" s="3" customFormat="1" ht="15" customHeight="1">
      <c r="A35" s="240" t="s">
        <v>579</v>
      </c>
      <c r="B35" s="240" t="s">
        <v>56</v>
      </c>
      <c r="C35" s="241" t="s">
        <v>384</v>
      </c>
      <c r="D35" s="242" t="s">
        <v>399</v>
      </c>
      <c r="E35" s="242" t="s">
        <v>400</v>
      </c>
      <c r="F35" s="241" t="s">
        <v>395</v>
      </c>
      <c r="G35" s="242" t="s">
        <v>138</v>
      </c>
      <c r="H35" s="243" t="s">
        <v>402</v>
      </c>
      <c r="I35" s="244" t="s">
        <v>2006</v>
      </c>
      <c r="J35" s="97"/>
    </row>
    <row r="36" spans="1:10" ht="15" customHeight="1">
      <c r="A36" s="245" t="s">
        <v>580</v>
      </c>
      <c r="B36" s="245" t="s">
        <v>59</v>
      </c>
      <c r="C36" s="246" t="s">
        <v>384</v>
      </c>
      <c r="D36" s="247" t="s">
        <v>146</v>
      </c>
      <c r="E36" s="247" t="s">
        <v>147</v>
      </c>
      <c r="F36" s="246" t="s">
        <v>437</v>
      </c>
      <c r="G36" s="247" t="s">
        <v>109</v>
      </c>
      <c r="H36" s="248" t="s">
        <v>397</v>
      </c>
      <c r="I36" s="249" t="s">
        <v>2022</v>
      </c>
      <c r="J36" s="96"/>
    </row>
    <row r="37" spans="1:10" ht="15" customHeight="1">
      <c r="A37" s="245" t="s">
        <v>581</v>
      </c>
      <c r="B37" s="245" t="s">
        <v>70</v>
      </c>
      <c r="C37" s="246" t="s">
        <v>384</v>
      </c>
      <c r="D37" s="247" t="s">
        <v>135</v>
      </c>
      <c r="E37" s="247" t="s">
        <v>108</v>
      </c>
      <c r="F37" s="246" t="s">
        <v>437</v>
      </c>
      <c r="G37" s="247" t="s">
        <v>109</v>
      </c>
      <c r="H37" s="248" t="s">
        <v>397</v>
      </c>
      <c r="I37" s="249" t="s">
        <v>2068</v>
      </c>
      <c r="J37" s="96"/>
    </row>
    <row r="38" spans="1:10" s="22" customFormat="1" ht="15" customHeight="1">
      <c r="A38" s="237"/>
      <c r="B38" s="237"/>
      <c r="C38" s="238"/>
      <c r="D38" s="225"/>
      <c r="E38" s="225"/>
      <c r="F38" s="224"/>
      <c r="G38" s="225"/>
      <c r="H38" s="238"/>
      <c r="I38" s="237"/>
      <c r="J38" s="98"/>
    </row>
    <row r="39" spans="1:10" s="22" customFormat="1" ht="15" customHeight="1">
      <c r="A39" s="237"/>
      <c r="B39" s="237"/>
      <c r="C39" s="224"/>
      <c r="D39" s="225"/>
      <c r="E39" s="225"/>
      <c r="F39" s="224"/>
      <c r="G39" s="225"/>
      <c r="H39" s="238"/>
      <c r="I39" s="239" t="s">
        <v>71</v>
      </c>
      <c r="J39" s="98"/>
    </row>
    <row r="40" spans="1:10" s="3" customFormat="1" ht="15" customHeight="1">
      <c r="A40" s="240" t="s">
        <v>579</v>
      </c>
      <c r="B40" s="240" t="s">
        <v>72</v>
      </c>
      <c r="C40" s="241" t="s">
        <v>386</v>
      </c>
      <c r="D40" s="242" t="s">
        <v>417</v>
      </c>
      <c r="E40" s="242" t="s">
        <v>418</v>
      </c>
      <c r="F40" s="241" t="s">
        <v>395</v>
      </c>
      <c r="G40" s="242" t="s">
        <v>396</v>
      </c>
      <c r="H40" s="243" t="s">
        <v>416</v>
      </c>
      <c r="I40" s="244" t="s">
        <v>2117</v>
      </c>
      <c r="J40" s="97"/>
    </row>
    <row r="41" spans="1:10" ht="15" customHeight="1">
      <c r="A41" s="245" t="s">
        <v>580</v>
      </c>
      <c r="B41" s="240" t="s">
        <v>73</v>
      </c>
      <c r="C41" s="246" t="s">
        <v>386</v>
      </c>
      <c r="D41" s="247" t="s">
        <v>414</v>
      </c>
      <c r="E41" s="247" t="s">
        <v>415</v>
      </c>
      <c r="F41" s="246" t="s">
        <v>395</v>
      </c>
      <c r="G41" s="247" t="s">
        <v>138</v>
      </c>
      <c r="H41" s="248" t="s">
        <v>416</v>
      </c>
      <c r="I41" s="249" t="s">
        <v>74</v>
      </c>
      <c r="J41" s="96"/>
    </row>
    <row r="42" spans="1:10" ht="15" customHeight="1">
      <c r="A42" s="245"/>
      <c r="B42" s="245"/>
      <c r="C42" s="246"/>
      <c r="D42" s="247"/>
      <c r="E42" s="247"/>
      <c r="F42" s="246"/>
      <c r="G42" s="247"/>
      <c r="H42" s="248"/>
      <c r="I42" s="249"/>
      <c r="J42" s="96"/>
    </row>
    <row r="43" spans="1:10" s="22" customFormat="1" ht="15" customHeight="1">
      <c r="A43" s="237"/>
      <c r="B43" s="237"/>
      <c r="C43" s="259"/>
      <c r="D43" s="260"/>
      <c r="E43" s="260"/>
      <c r="F43" s="224"/>
      <c r="G43" s="225"/>
      <c r="H43" s="238"/>
      <c r="I43" s="237"/>
      <c r="J43" s="98"/>
    </row>
    <row r="44" spans="1:10" s="22" customFormat="1" ht="15" customHeight="1">
      <c r="A44" s="237"/>
      <c r="B44" s="237"/>
      <c r="C44" s="224"/>
      <c r="D44" s="225"/>
      <c r="E44" s="225"/>
      <c r="F44" s="224"/>
      <c r="G44" s="225"/>
      <c r="H44" s="238"/>
      <c r="I44" s="239" t="s">
        <v>75</v>
      </c>
      <c r="J44" s="98"/>
    </row>
    <row r="45" spans="1:10" s="3" customFormat="1" ht="15" customHeight="1">
      <c r="A45" s="240" t="s">
        <v>579</v>
      </c>
      <c r="B45" s="240" t="s">
        <v>76</v>
      </c>
      <c r="C45" s="241" t="s">
        <v>383</v>
      </c>
      <c r="D45" s="242" t="s">
        <v>446</v>
      </c>
      <c r="E45" s="242" t="s">
        <v>447</v>
      </c>
      <c r="F45" s="241" t="s">
        <v>395</v>
      </c>
      <c r="G45" s="242" t="s">
        <v>331</v>
      </c>
      <c r="H45" s="243" t="s">
        <v>456</v>
      </c>
      <c r="I45" s="244" t="s">
        <v>2054</v>
      </c>
      <c r="J45" s="97"/>
    </row>
    <row r="46" spans="1:10" ht="15" customHeight="1">
      <c r="A46" s="245" t="s">
        <v>580</v>
      </c>
      <c r="B46" s="245" t="s">
        <v>77</v>
      </c>
      <c r="C46" s="246" t="s">
        <v>383</v>
      </c>
      <c r="D46" s="247" t="s">
        <v>111</v>
      </c>
      <c r="E46" s="247" t="s">
        <v>112</v>
      </c>
      <c r="F46" s="246" t="s">
        <v>395</v>
      </c>
      <c r="G46" s="247" t="s">
        <v>152</v>
      </c>
      <c r="H46" s="248" t="s">
        <v>455</v>
      </c>
      <c r="I46" s="249" t="s">
        <v>78</v>
      </c>
      <c r="J46" s="96"/>
    </row>
    <row r="47" spans="1:10" ht="15" customHeight="1">
      <c r="A47" s="245" t="s">
        <v>581</v>
      </c>
      <c r="B47" s="245" t="s">
        <v>79</v>
      </c>
      <c r="C47" s="246" t="s">
        <v>383</v>
      </c>
      <c r="D47" s="247" t="s">
        <v>150</v>
      </c>
      <c r="E47" s="247" t="s">
        <v>151</v>
      </c>
      <c r="F47" s="246" t="s">
        <v>395</v>
      </c>
      <c r="G47" s="247" t="s">
        <v>422</v>
      </c>
      <c r="H47" s="248" t="s">
        <v>456</v>
      </c>
      <c r="I47" s="249" t="s">
        <v>80</v>
      </c>
      <c r="J47" s="96"/>
    </row>
    <row r="48" spans="1:10" ht="15" customHeight="1">
      <c r="A48" s="237"/>
      <c r="B48" s="237"/>
      <c r="C48" s="224"/>
      <c r="D48" s="225"/>
      <c r="E48" s="225"/>
      <c r="F48" s="224"/>
      <c r="G48" s="225"/>
      <c r="H48" s="238"/>
      <c r="I48" s="237"/>
      <c r="J48" s="96"/>
    </row>
    <row r="49" spans="1:10" ht="15" customHeight="1">
      <c r="A49" s="237"/>
      <c r="B49" s="237"/>
      <c r="C49" s="224"/>
      <c r="D49" s="225"/>
      <c r="E49" s="225"/>
      <c r="F49" s="224"/>
      <c r="G49" s="225"/>
      <c r="H49" s="238"/>
      <c r="I49" s="239" t="s">
        <v>81</v>
      </c>
      <c r="J49" s="96"/>
    </row>
    <row r="50" spans="1:10" s="4" customFormat="1" ht="15" customHeight="1">
      <c r="A50" s="240" t="s">
        <v>579</v>
      </c>
      <c r="B50" s="240" t="s">
        <v>60</v>
      </c>
      <c r="C50" s="241" t="s">
        <v>385</v>
      </c>
      <c r="D50" s="242" t="s">
        <v>471</v>
      </c>
      <c r="E50" s="242" t="s">
        <v>472</v>
      </c>
      <c r="F50" s="241" t="s">
        <v>437</v>
      </c>
      <c r="G50" s="242" t="s">
        <v>473</v>
      </c>
      <c r="H50" s="243" t="s">
        <v>410</v>
      </c>
      <c r="I50" s="244" t="s">
        <v>2027</v>
      </c>
      <c r="J50" s="99"/>
    </row>
    <row r="51" spans="1:10" ht="15" customHeight="1">
      <c r="A51" s="245" t="s">
        <v>580</v>
      </c>
      <c r="B51" s="245" t="s">
        <v>61</v>
      </c>
      <c r="C51" s="246" t="s">
        <v>385</v>
      </c>
      <c r="D51" s="247" t="s">
        <v>411</v>
      </c>
      <c r="E51" s="247" t="s">
        <v>412</v>
      </c>
      <c r="F51" s="246" t="s">
        <v>395</v>
      </c>
      <c r="G51" s="247" t="s">
        <v>409</v>
      </c>
      <c r="H51" s="248" t="s">
        <v>410</v>
      </c>
      <c r="I51" s="249" t="s">
        <v>82</v>
      </c>
      <c r="J51" s="96"/>
    </row>
    <row r="52" spans="1:10" ht="15" customHeight="1">
      <c r="A52" s="245" t="s">
        <v>581</v>
      </c>
      <c r="B52" s="245" t="s">
        <v>64</v>
      </c>
      <c r="C52" s="246" t="s">
        <v>385</v>
      </c>
      <c r="D52" s="247" t="s">
        <v>408</v>
      </c>
      <c r="E52" s="247" t="s">
        <v>122</v>
      </c>
      <c r="F52" s="246" t="s">
        <v>395</v>
      </c>
      <c r="G52" s="247" t="s">
        <v>409</v>
      </c>
      <c r="H52" s="248" t="s">
        <v>410</v>
      </c>
      <c r="I52" s="249" t="s">
        <v>83</v>
      </c>
      <c r="J52" s="96"/>
    </row>
    <row r="53" spans="1:10" ht="15" customHeight="1">
      <c r="A53" s="237"/>
      <c r="B53" s="237"/>
      <c r="C53" s="224"/>
      <c r="D53" s="225"/>
      <c r="E53" s="225"/>
      <c r="F53" s="224"/>
      <c r="G53" s="225"/>
      <c r="H53" s="238"/>
      <c r="I53" s="237"/>
      <c r="J53" s="96"/>
    </row>
    <row r="54" spans="1:10" ht="15" customHeight="1">
      <c r="A54" s="237"/>
      <c r="B54" s="237"/>
      <c r="C54" s="224"/>
      <c r="D54" s="225"/>
      <c r="E54" s="225"/>
      <c r="F54" s="224"/>
      <c r="G54" s="225"/>
      <c r="H54" s="238"/>
      <c r="I54" s="239" t="s">
        <v>84</v>
      </c>
      <c r="J54" s="96"/>
    </row>
    <row r="55" spans="1:10" s="4" customFormat="1" ht="15" customHeight="1">
      <c r="A55" s="240" t="s">
        <v>579</v>
      </c>
      <c r="B55" s="240" t="s">
        <v>85</v>
      </c>
      <c r="C55" s="241" t="s">
        <v>393</v>
      </c>
      <c r="D55" s="242" t="s">
        <v>172</v>
      </c>
      <c r="E55" s="242" t="s">
        <v>463</v>
      </c>
      <c r="F55" s="241" t="s">
        <v>395</v>
      </c>
      <c r="G55" s="242" t="s">
        <v>173</v>
      </c>
      <c r="H55" s="243" t="s">
        <v>452</v>
      </c>
      <c r="I55" s="244" t="s">
        <v>2151</v>
      </c>
      <c r="J55" s="99"/>
    </row>
    <row r="56" spans="1:10" ht="15" customHeight="1">
      <c r="A56" s="245" t="s">
        <v>580</v>
      </c>
      <c r="B56" s="240" t="s">
        <v>86</v>
      </c>
      <c r="C56" s="246" t="s">
        <v>393</v>
      </c>
      <c r="D56" s="247" t="s">
        <v>195</v>
      </c>
      <c r="E56" s="247" t="s">
        <v>196</v>
      </c>
      <c r="F56" s="246" t="s">
        <v>437</v>
      </c>
      <c r="G56" s="247" t="s">
        <v>197</v>
      </c>
      <c r="H56" s="248" t="s">
        <v>198</v>
      </c>
      <c r="I56" s="249" t="s">
        <v>1936</v>
      </c>
      <c r="J56" s="96"/>
    </row>
    <row r="57" spans="1:10" ht="15" customHeight="1">
      <c r="A57" s="245" t="s">
        <v>581</v>
      </c>
      <c r="B57" s="245" t="s">
        <v>87</v>
      </c>
      <c r="C57" s="246" t="s">
        <v>393</v>
      </c>
      <c r="D57" s="247" t="s">
        <v>220</v>
      </c>
      <c r="E57" s="247" t="s">
        <v>221</v>
      </c>
      <c r="F57" s="246" t="s">
        <v>395</v>
      </c>
      <c r="G57" s="247" t="s">
        <v>398</v>
      </c>
      <c r="H57" s="248" t="s">
        <v>128</v>
      </c>
      <c r="I57" s="249" t="s">
        <v>88</v>
      </c>
      <c r="J57" s="96"/>
    </row>
    <row r="58" spans="1:10" ht="12.75">
      <c r="A58" s="237"/>
      <c r="B58" s="237"/>
      <c r="C58" s="238"/>
      <c r="D58" s="225"/>
      <c r="E58" s="225"/>
      <c r="F58" s="224"/>
      <c r="G58" s="225"/>
      <c r="H58" s="238"/>
      <c r="I58" s="237"/>
      <c r="J58" s="96"/>
    </row>
    <row r="59" spans="1:10" ht="12.75">
      <c r="A59" s="237"/>
      <c r="B59" s="237"/>
      <c r="C59" s="224"/>
      <c r="D59" s="225"/>
      <c r="E59" s="225"/>
      <c r="F59" s="224"/>
      <c r="G59" s="225"/>
      <c r="H59" s="238"/>
      <c r="I59" s="239" t="s">
        <v>89</v>
      </c>
      <c r="J59" s="96"/>
    </row>
    <row r="60" spans="1:10" ht="12.75">
      <c r="A60" s="240" t="s">
        <v>579</v>
      </c>
      <c r="B60" s="240" t="s">
        <v>90</v>
      </c>
      <c r="C60" s="241" t="s">
        <v>333</v>
      </c>
      <c r="D60" s="242" t="s">
        <v>188</v>
      </c>
      <c r="E60" s="242" t="s">
        <v>189</v>
      </c>
      <c r="F60" s="241" t="s">
        <v>394</v>
      </c>
      <c r="G60" s="242" t="s">
        <v>190</v>
      </c>
      <c r="H60" s="243" t="s">
        <v>425</v>
      </c>
      <c r="I60" s="244" t="s">
        <v>2320</v>
      </c>
      <c r="J60" s="96"/>
    </row>
    <row r="61" spans="1:10" ht="12.75">
      <c r="A61" s="245" t="s">
        <v>580</v>
      </c>
      <c r="B61" s="245" t="s">
        <v>91</v>
      </c>
      <c r="C61" s="246" t="s">
        <v>333</v>
      </c>
      <c r="D61" s="247" t="s">
        <v>191</v>
      </c>
      <c r="E61" s="247" t="s">
        <v>192</v>
      </c>
      <c r="F61" s="246" t="s">
        <v>437</v>
      </c>
      <c r="G61" s="247" t="s">
        <v>193</v>
      </c>
      <c r="H61" s="248" t="s">
        <v>194</v>
      </c>
      <c r="I61" s="249" t="s">
        <v>92</v>
      </c>
      <c r="J61" s="96"/>
    </row>
    <row r="62" spans="1:10" ht="12.75">
      <c r="A62" s="245" t="s">
        <v>581</v>
      </c>
      <c r="B62" s="245" t="s">
        <v>93</v>
      </c>
      <c r="C62" s="246" t="s">
        <v>333</v>
      </c>
      <c r="D62" s="247" t="s">
        <v>431</v>
      </c>
      <c r="E62" s="247" t="s">
        <v>211</v>
      </c>
      <c r="F62" s="246" t="s">
        <v>395</v>
      </c>
      <c r="G62" s="247" t="s">
        <v>173</v>
      </c>
      <c r="H62" s="248" t="s">
        <v>423</v>
      </c>
      <c r="I62" s="249" t="s">
        <v>94</v>
      </c>
      <c r="J62" s="96"/>
    </row>
    <row r="63" spans="1:10" ht="12.75">
      <c r="A63" s="237"/>
      <c r="B63" s="237"/>
      <c r="C63" s="224"/>
      <c r="D63" s="225"/>
      <c r="E63" s="225"/>
      <c r="F63" s="224"/>
      <c r="G63" s="225"/>
      <c r="H63" s="238"/>
      <c r="I63" s="237"/>
      <c r="J63" s="96"/>
    </row>
    <row r="64" spans="1:10" ht="12.75">
      <c r="A64" s="237"/>
      <c r="B64" s="237"/>
      <c r="C64" s="224"/>
      <c r="D64" s="225"/>
      <c r="E64" s="225"/>
      <c r="F64" s="224"/>
      <c r="G64" s="225"/>
      <c r="H64" s="238"/>
      <c r="I64" s="239" t="s">
        <v>89</v>
      </c>
      <c r="J64" s="96"/>
    </row>
    <row r="65" spans="1:10" ht="12.75">
      <c r="A65" s="240" t="s">
        <v>579</v>
      </c>
      <c r="B65" s="240" t="s">
        <v>95</v>
      </c>
      <c r="C65" s="241" t="s">
        <v>339</v>
      </c>
      <c r="D65" s="242" t="s">
        <v>438</v>
      </c>
      <c r="E65" s="242" t="s">
        <v>439</v>
      </c>
      <c r="F65" s="241" t="s">
        <v>395</v>
      </c>
      <c r="G65" s="242" t="s">
        <v>424</v>
      </c>
      <c r="H65" s="243" t="s">
        <v>340</v>
      </c>
      <c r="I65" s="244" t="s">
        <v>2260</v>
      </c>
      <c r="J65" s="96"/>
    </row>
    <row r="66" spans="1:10" ht="12.75">
      <c r="A66" s="245" t="s">
        <v>580</v>
      </c>
      <c r="B66" s="245" t="s">
        <v>96</v>
      </c>
      <c r="C66" s="246" t="s">
        <v>339</v>
      </c>
      <c r="D66" s="247" t="s">
        <v>440</v>
      </c>
      <c r="E66" s="247" t="s">
        <v>341</v>
      </c>
      <c r="F66" s="246" t="s">
        <v>395</v>
      </c>
      <c r="G66" s="247" t="s">
        <v>424</v>
      </c>
      <c r="H66" s="248" t="s">
        <v>342</v>
      </c>
      <c r="I66" s="249" t="s">
        <v>97</v>
      </c>
      <c r="J66" s="96"/>
    </row>
    <row r="67" spans="1:10" ht="12.75">
      <c r="A67" s="245" t="s">
        <v>581</v>
      </c>
      <c r="B67" s="245" t="s">
        <v>98</v>
      </c>
      <c r="C67" s="246" t="s">
        <v>339</v>
      </c>
      <c r="D67" s="247" t="s">
        <v>464</v>
      </c>
      <c r="E67" s="247" t="s">
        <v>236</v>
      </c>
      <c r="F67" s="246" t="s">
        <v>395</v>
      </c>
      <c r="G67" s="247" t="s">
        <v>424</v>
      </c>
      <c r="H67" s="248" t="s">
        <v>340</v>
      </c>
      <c r="I67" s="249" t="s">
        <v>99</v>
      </c>
      <c r="J67" s="96"/>
    </row>
    <row r="68" spans="1:10" ht="12.75">
      <c r="A68" s="237"/>
      <c r="B68" s="237"/>
      <c r="C68" s="224"/>
      <c r="D68" s="225"/>
      <c r="E68" s="225"/>
      <c r="F68" s="224"/>
      <c r="G68" s="225"/>
      <c r="H68" s="238"/>
      <c r="I68" s="237"/>
      <c r="J68" s="96"/>
    </row>
    <row r="69" spans="1:9" ht="12.75">
      <c r="A69" s="135"/>
      <c r="B69" s="237"/>
      <c r="C69" s="109"/>
      <c r="D69" s="107"/>
      <c r="E69" s="107"/>
      <c r="F69" s="109"/>
      <c r="G69" s="107"/>
      <c r="H69" s="110"/>
      <c r="I69" s="135"/>
    </row>
    <row r="70" spans="1:9" ht="12.75">
      <c r="A70" s="135"/>
      <c r="B70" s="237"/>
      <c r="C70" s="109"/>
      <c r="D70" s="107"/>
      <c r="E70" s="107"/>
      <c r="F70" s="109"/>
      <c r="G70" s="107"/>
      <c r="H70" s="110"/>
      <c r="I70" s="135"/>
    </row>
    <row r="71" spans="1:9" ht="12.75">
      <c r="A71" s="135"/>
      <c r="B71" s="237"/>
      <c r="C71" s="109"/>
      <c r="D71" s="107"/>
      <c r="E71" s="107"/>
      <c r="F71" s="109"/>
      <c r="G71" s="107"/>
      <c r="H71" s="110"/>
      <c r="I71" s="135"/>
    </row>
    <row r="72" spans="1:9" ht="12.75">
      <c r="A72" s="135"/>
      <c r="B72" s="237"/>
      <c r="C72" s="109"/>
      <c r="D72" s="107"/>
      <c r="E72" s="107"/>
      <c r="F72" s="109"/>
      <c r="G72" s="107"/>
      <c r="H72" s="110"/>
      <c r="I72" s="135"/>
    </row>
    <row r="73" spans="1:9" ht="12.75">
      <c r="A73" s="135"/>
      <c r="B73" s="237"/>
      <c r="C73" s="109"/>
      <c r="D73" s="107"/>
      <c r="E73" s="107"/>
      <c r="F73" s="109"/>
      <c r="G73" s="107"/>
      <c r="H73" s="110"/>
      <c r="I73" s="135"/>
    </row>
    <row r="74" spans="1:9" ht="12.75">
      <c r="A74" s="135"/>
      <c r="B74" s="237"/>
      <c r="C74" s="109"/>
      <c r="D74" s="107"/>
      <c r="E74" s="107"/>
      <c r="F74" s="109"/>
      <c r="G74" s="107"/>
      <c r="H74" s="110"/>
      <c r="I74" s="135"/>
    </row>
    <row r="75" spans="1:9" ht="12.75">
      <c r="A75" s="135"/>
      <c r="B75" s="237"/>
      <c r="C75" s="109"/>
      <c r="D75" s="107"/>
      <c r="E75" s="107"/>
      <c r="F75" s="109"/>
      <c r="G75" s="107"/>
      <c r="H75" s="110"/>
      <c r="I75" s="135"/>
    </row>
    <row r="76" spans="1:9" ht="12.75">
      <c r="A76" s="135"/>
      <c r="B76" s="237"/>
      <c r="C76" s="109"/>
      <c r="D76" s="107"/>
      <c r="E76" s="107"/>
      <c r="F76" s="109"/>
      <c r="G76" s="107"/>
      <c r="H76" s="110"/>
      <c r="I76" s="135"/>
    </row>
    <row r="77" spans="1:9" ht="12.75">
      <c r="A77" s="135"/>
      <c r="B77" s="237"/>
      <c r="C77" s="109"/>
      <c r="D77" s="107"/>
      <c r="E77" s="107"/>
      <c r="F77" s="109"/>
      <c r="G77" s="107"/>
      <c r="H77" s="110"/>
      <c r="I77" s="135"/>
    </row>
    <row r="78" spans="1:9" ht="12.75">
      <c r="A78" s="135"/>
      <c r="B78" s="237"/>
      <c r="C78" s="109"/>
      <c r="D78" s="107"/>
      <c r="E78" s="107"/>
      <c r="F78" s="109"/>
      <c r="G78" s="107"/>
      <c r="H78" s="110"/>
      <c r="I78" s="135"/>
    </row>
    <row r="79" spans="1:9" ht="12.75">
      <c r="A79" s="135"/>
      <c r="B79" s="237"/>
      <c r="C79" s="109"/>
      <c r="D79" s="107"/>
      <c r="E79" s="107"/>
      <c r="F79" s="109"/>
      <c r="G79" s="107"/>
      <c r="H79" s="110"/>
      <c r="I79" s="135"/>
    </row>
    <row r="80" spans="1:9" ht="12.75">
      <c r="A80" s="135"/>
      <c r="B80" s="237"/>
      <c r="C80" s="109"/>
      <c r="D80" s="107"/>
      <c r="E80" s="107"/>
      <c r="F80" s="109"/>
      <c r="G80" s="107"/>
      <c r="H80" s="110"/>
      <c r="I80" s="135"/>
    </row>
    <row r="81" spans="1:9" ht="12.75">
      <c r="A81" s="135"/>
      <c r="B81" s="237"/>
      <c r="C81" s="109"/>
      <c r="D81" s="107"/>
      <c r="E81" s="107"/>
      <c r="F81" s="109"/>
      <c r="G81" s="107"/>
      <c r="H81" s="110"/>
      <c r="I81" s="135"/>
    </row>
    <row r="82" spans="1:9" ht="12.75">
      <c r="A82" s="135"/>
      <c r="B82" s="237"/>
      <c r="C82" s="109"/>
      <c r="D82" s="107"/>
      <c r="E82" s="107"/>
      <c r="F82" s="109"/>
      <c r="G82" s="107"/>
      <c r="H82" s="110"/>
      <c r="I82" s="135"/>
    </row>
    <row r="83" spans="1:9" ht="12.75">
      <c r="A83" s="135"/>
      <c r="B83" s="237"/>
      <c r="C83" s="109"/>
      <c r="D83" s="107"/>
      <c r="E83" s="107"/>
      <c r="F83" s="109"/>
      <c r="G83" s="107"/>
      <c r="H83" s="110"/>
      <c r="I83" s="135"/>
    </row>
    <row r="84" spans="1:9" ht="12.75">
      <c r="A84" s="135"/>
      <c r="B84" s="237"/>
      <c r="C84" s="109"/>
      <c r="D84" s="107"/>
      <c r="E84" s="107"/>
      <c r="F84" s="109"/>
      <c r="G84" s="107"/>
      <c r="H84" s="110"/>
      <c r="I84" s="135"/>
    </row>
    <row r="85" spans="1:9" ht="12.75">
      <c r="A85" s="135"/>
      <c r="B85" s="237"/>
      <c r="C85" s="109"/>
      <c r="D85" s="107"/>
      <c r="E85" s="107"/>
      <c r="F85" s="109"/>
      <c r="G85" s="107"/>
      <c r="H85" s="110"/>
      <c r="I85" s="135"/>
    </row>
    <row r="86" spans="1:9" ht="12.75">
      <c r="A86" s="135"/>
      <c r="B86" s="237"/>
      <c r="C86" s="109"/>
      <c r="D86" s="107"/>
      <c r="E86" s="107"/>
      <c r="F86" s="109"/>
      <c r="G86" s="107"/>
      <c r="H86" s="110"/>
      <c r="I86" s="135"/>
    </row>
    <row r="87" spans="1:9" ht="12.75">
      <c r="A87" s="135"/>
      <c r="B87" s="237"/>
      <c r="C87" s="109"/>
      <c r="D87" s="107"/>
      <c r="E87" s="107"/>
      <c r="F87" s="109"/>
      <c r="G87" s="107"/>
      <c r="H87" s="110"/>
      <c r="I87" s="135"/>
    </row>
    <row r="88" spans="1:9" ht="12.75">
      <c r="A88" s="135"/>
      <c r="B88" s="237"/>
      <c r="C88" s="109"/>
      <c r="D88" s="107"/>
      <c r="E88" s="107"/>
      <c r="F88" s="109"/>
      <c r="G88" s="107"/>
      <c r="H88" s="110"/>
      <c r="I88" s="135"/>
    </row>
    <row r="89" spans="1:9" ht="12.75">
      <c r="A89" s="135"/>
      <c r="B89" s="237"/>
      <c r="C89" s="109"/>
      <c r="D89" s="107"/>
      <c r="E89" s="107"/>
      <c r="F89" s="109"/>
      <c r="G89" s="107"/>
      <c r="H89" s="110"/>
      <c r="I89" s="135"/>
    </row>
    <row r="90" spans="1:9" ht="12.75">
      <c r="A90" s="135"/>
      <c r="B90" s="237"/>
      <c r="C90" s="109"/>
      <c r="D90" s="107"/>
      <c r="E90" s="107"/>
      <c r="F90" s="109"/>
      <c r="G90" s="107"/>
      <c r="H90" s="110"/>
      <c r="I90" s="135"/>
    </row>
    <row r="91" spans="1:9" ht="12.75">
      <c r="A91" s="135"/>
      <c r="B91" s="237"/>
      <c r="C91" s="109"/>
      <c r="D91" s="107"/>
      <c r="E91" s="107"/>
      <c r="F91" s="109"/>
      <c r="G91" s="107"/>
      <c r="H91" s="110"/>
      <c r="I91" s="135"/>
    </row>
    <row r="92" spans="1:9" ht="12.75">
      <c r="A92" s="135"/>
      <c r="B92" s="237"/>
      <c r="C92" s="109"/>
      <c r="D92" s="107"/>
      <c r="E92" s="107"/>
      <c r="F92" s="109"/>
      <c r="G92" s="107"/>
      <c r="H92" s="110"/>
      <c r="I92" s="135"/>
    </row>
    <row r="93" spans="1:9" ht="12.75">
      <c r="A93" s="135"/>
      <c r="B93" s="237"/>
      <c r="C93" s="109"/>
      <c r="D93" s="107"/>
      <c r="E93" s="107"/>
      <c r="F93" s="109"/>
      <c r="G93" s="107"/>
      <c r="H93" s="110"/>
      <c r="I93" s="135"/>
    </row>
    <row r="94" spans="1:9" ht="12.75">
      <c r="A94" s="135"/>
      <c r="B94" s="237"/>
      <c r="C94" s="109"/>
      <c r="D94" s="107"/>
      <c r="E94" s="107"/>
      <c r="F94" s="109"/>
      <c r="G94" s="107"/>
      <c r="H94" s="110"/>
      <c r="I94" s="135"/>
    </row>
    <row r="95" spans="1:9" ht="12.75">
      <c r="A95" s="135"/>
      <c r="B95" s="237"/>
      <c r="C95" s="109"/>
      <c r="D95" s="107"/>
      <c r="E95" s="107"/>
      <c r="F95" s="109"/>
      <c r="G95" s="107"/>
      <c r="H95" s="110"/>
      <c r="I95" s="135"/>
    </row>
    <row r="96" spans="1:9" ht="12.75">
      <c r="A96" s="135"/>
      <c r="B96" s="237"/>
      <c r="C96" s="109"/>
      <c r="D96" s="107"/>
      <c r="E96" s="107"/>
      <c r="F96" s="109"/>
      <c r="G96" s="107"/>
      <c r="H96" s="110"/>
      <c r="I96" s="135"/>
    </row>
    <row r="97" spans="1:9" ht="12.75">
      <c r="A97" s="135"/>
      <c r="B97" s="237"/>
      <c r="C97" s="109"/>
      <c r="D97" s="107"/>
      <c r="E97" s="107"/>
      <c r="F97" s="109"/>
      <c r="G97" s="107"/>
      <c r="H97" s="110"/>
      <c r="I97" s="135"/>
    </row>
    <row r="98" spans="1:9" ht="12.75">
      <c r="A98" s="135"/>
      <c r="B98" s="237"/>
      <c r="C98" s="109"/>
      <c r="D98" s="107"/>
      <c r="E98" s="107"/>
      <c r="F98" s="109"/>
      <c r="G98" s="107"/>
      <c r="H98" s="110"/>
      <c r="I98" s="135"/>
    </row>
    <row r="99" spans="1:9" ht="12.75">
      <c r="A99" s="135"/>
      <c r="B99" s="237"/>
      <c r="C99" s="109"/>
      <c r="D99" s="107"/>
      <c r="E99" s="107"/>
      <c r="F99" s="109"/>
      <c r="G99" s="107"/>
      <c r="H99" s="110"/>
      <c r="I99" s="135"/>
    </row>
    <row r="100" spans="1:9" ht="12.75">
      <c r="A100" s="135"/>
      <c r="B100" s="237"/>
      <c r="C100" s="109"/>
      <c r="D100" s="107"/>
      <c r="E100" s="107"/>
      <c r="F100" s="109"/>
      <c r="G100" s="107"/>
      <c r="H100" s="110"/>
      <c r="I100" s="135"/>
    </row>
    <row r="101" spans="1:9" ht="12.75">
      <c r="A101" s="135"/>
      <c r="B101" s="237"/>
      <c r="C101" s="109"/>
      <c r="D101" s="107"/>
      <c r="E101" s="107"/>
      <c r="F101" s="109"/>
      <c r="G101" s="107"/>
      <c r="H101" s="110"/>
      <c r="I101" s="135"/>
    </row>
    <row r="102" spans="1:9" ht="12.75">
      <c r="A102" s="135"/>
      <c r="B102" s="237"/>
      <c r="C102" s="109"/>
      <c r="D102" s="107"/>
      <c r="E102" s="107"/>
      <c r="F102" s="109"/>
      <c r="G102" s="107"/>
      <c r="H102" s="110"/>
      <c r="I102" s="135"/>
    </row>
    <row r="103" spans="1:9" ht="12.75">
      <c r="A103" s="135"/>
      <c r="B103" s="237"/>
      <c r="C103" s="109"/>
      <c r="D103" s="107"/>
      <c r="E103" s="107"/>
      <c r="F103" s="109"/>
      <c r="G103" s="107"/>
      <c r="H103" s="110"/>
      <c r="I103" s="135"/>
    </row>
    <row r="104" spans="1:9" ht="12.75">
      <c r="A104" s="135"/>
      <c r="B104" s="237"/>
      <c r="C104" s="109"/>
      <c r="D104" s="107"/>
      <c r="E104" s="107"/>
      <c r="F104" s="109"/>
      <c r="G104" s="107"/>
      <c r="H104" s="110"/>
      <c r="I104" s="135"/>
    </row>
    <row r="105" spans="1:9" ht="12.75">
      <c r="A105" s="135"/>
      <c r="B105" s="237"/>
      <c r="C105" s="109"/>
      <c r="D105" s="107"/>
      <c r="E105" s="107"/>
      <c r="F105" s="109"/>
      <c r="G105" s="107"/>
      <c r="H105" s="110"/>
      <c r="I105" s="135"/>
    </row>
    <row r="106" spans="1:9" ht="12.75">
      <c r="A106" s="135"/>
      <c r="B106" s="237"/>
      <c r="C106" s="109"/>
      <c r="D106" s="107"/>
      <c r="E106" s="107"/>
      <c r="F106" s="109"/>
      <c r="G106" s="107"/>
      <c r="H106" s="110"/>
      <c r="I106" s="135"/>
    </row>
    <row r="107" spans="1:9" ht="12.75">
      <c r="A107" s="135"/>
      <c r="B107" s="237"/>
      <c r="C107" s="109"/>
      <c r="D107" s="107"/>
      <c r="E107" s="107"/>
      <c r="F107" s="109"/>
      <c r="G107" s="107"/>
      <c r="H107" s="110"/>
      <c r="I107" s="135"/>
    </row>
    <row r="108" spans="1:9" ht="12.75">
      <c r="A108" s="135"/>
      <c r="B108" s="237"/>
      <c r="C108" s="109"/>
      <c r="D108" s="107"/>
      <c r="E108" s="107"/>
      <c r="F108" s="109"/>
      <c r="G108" s="107"/>
      <c r="H108" s="110"/>
      <c r="I108" s="135"/>
    </row>
    <row r="109" spans="1:9" ht="12.75">
      <c r="A109" s="135"/>
      <c r="B109" s="237"/>
      <c r="C109" s="109"/>
      <c r="D109" s="107"/>
      <c r="E109" s="107"/>
      <c r="F109" s="109"/>
      <c r="G109" s="107"/>
      <c r="H109" s="110"/>
      <c r="I109" s="135"/>
    </row>
    <row r="110" spans="1:9" ht="12.75">
      <c r="A110" s="135"/>
      <c r="B110" s="237"/>
      <c r="C110" s="109"/>
      <c r="D110" s="107"/>
      <c r="E110" s="107"/>
      <c r="F110" s="109"/>
      <c r="G110" s="107"/>
      <c r="H110" s="110"/>
      <c r="I110" s="135"/>
    </row>
    <row r="111" spans="1:9" ht="12.75">
      <c r="A111" s="135"/>
      <c r="B111" s="237"/>
      <c r="C111" s="109"/>
      <c r="D111" s="107"/>
      <c r="E111" s="107"/>
      <c r="F111" s="109"/>
      <c r="G111" s="107"/>
      <c r="H111" s="110"/>
      <c r="I111" s="135"/>
    </row>
    <row r="112" spans="1:9" ht="12.75">
      <c r="A112" s="135"/>
      <c r="B112" s="237"/>
      <c r="C112" s="109"/>
      <c r="D112" s="107"/>
      <c r="E112" s="107"/>
      <c r="F112" s="109"/>
      <c r="G112" s="107"/>
      <c r="H112" s="110"/>
      <c r="I112" s="135"/>
    </row>
    <row r="113" spans="1:9" ht="12.75">
      <c r="A113" s="135"/>
      <c r="B113" s="237"/>
      <c r="C113" s="109"/>
      <c r="D113" s="107"/>
      <c r="E113" s="107"/>
      <c r="F113" s="109"/>
      <c r="G113" s="107"/>
      <c r="H113" s="110"/>
      <c r="I113" s="135"/>
    </row>
    <row r="114" spans="1:9" ht="12.75">
      <c r="A114" s="135"/>
      <c r="B114" s="237"/>
      <c r="C114" s="109"/>
      <c r="D114" s="107"/>
      <c r="E114" s="107"/>
      <c r="F114" s="109"/>
      <c r="G114" s="107"/>
      <c r="H114" s="110"/>
      <c r="I114" s="135"/>
    </row>
    <row r="115" spans="1:9" ht="12.75">
      <c r="A115" s="135"/>
      <c r="B115" s="237"/>
      <c r="C115" s="109"/>
      <c r="D115" s="107"/>
      <c r="E115" s="107"/>
      <c r="F115" s="109"/>
      <c r="G115" s="107"/>
      <c r="H115" s="110"/>
      <c r="I115" s="135"/>
    </row>
    <row r="116" spans="1:9" ht="12.75">
      <c r="A116" s="135"/>
      <c r="B116" s="237"/>
      <c r="C116" s="109"/>
      <c r="D116" s="107"/>
      <c r="E116" s="107"/>
      <c r="F116" s="109"/>
      <c r="G116" s="107"/>
      <c r="H116" s="110"/>
      <c r="I116" s="135"/>
    </row>
    <row r="117" spans="1:9" ht="12.75">
      <c r="A117" s="135"/>
      <c r="B117" s="237"/>
      <c r="C117" s="109"/>
      <c r="D117" s="107"/>
      <c r="E117" s="107"/>
      <c r="F117" s="109"/>
      <c r="G117" s="107"/>
      <c r="H117" s="110"/>
      <c r="I117" s="135"/>
    </row>
    <row r="118" spans="1:9" ht="12.75">
      <c r="A118" s="135"/>
      <c r="B118" s="237"/>
      <c r="C118" s="109"/>
      <c r="D118" s="107"/>
      <c r="E118" s="107"/>
      <c r="F118" s="109"/>
      <c r="G118" s="107"/>
      <c r="H118" s="110"/>
      <c r="I118" s="135"/>
    </row>
    <row r="119" spans="1:9" ht="12.75">
      <c r="A119" s="135"/>
      <c r="B119" s="237"/>
      <c r="C119" s="109"/>
      <c r="D119" s="107"/>
      <c r="E119" s="107"/>
      <c r="F119" s="109"/>
      <c r="G119" s="107"/>
      <c r="H119" s="110"/>
      <c r="I119" s="135"/>
    </row>
    <row r="120" spans="1:9" ht="12.75">
      <c r="A120" s="135"/>
      <c r="B120" s="237"/>
      <c r="C120" s="109"/>
      <c r="D120" s="107"/>
      <c r="E120" s="107"/>
      <c r="F120" s="109"/>
      <c r="G120" s="107"/>
      <c r="H120" s="110"/>
      <c r="I120" s="135"/>
    </row>
    <row r="121" spans="1:9" ht="12.75">
      <c r="A121" s="135"/>
      <c r="B121" s="237"/>
      <c r="C121" s="109"/>
      <c r="D121" s="107"/>
      <c r="E121" s="107"/>
      <c r="F121" s="109"/>
      <c r="G121" s="107"/>
      <c r="H121" s="110"/>
      <c r="I121" s="135"/>
    </row>
    <row r="122" spans="1:9" ht="12.75">
      <c r="A122" s="135"/>
      <c r="B122" s="237"/>
      <c r="C122" s="109"/>
      <c r="D122" s="107"/>
      <c r="E122" s="107"/>
      <c r="F122" s="109"/>
      <c r="G122" s="107"/>
      <c r="H122" s="110"/>
      <c r="I122" s="135"/>
    </row>
    <row r="123" spans="1:9" ht="12.75">
      <c r="A123" s="135"/>
      <c r="B123" s="237"/>
      <c r="C123" s="109"/>
      <c r="D123" s="107"/>
      <c r="E123" s="107"/>
      <c r="F123" s="109"/>
      <c r="G123" s="107"/>
      <c r="H123" s="110"/>
      <c r="I123" s="135"/>
    </row>
    <row r="124" spans="1:9" ht="12.75">
      <c r="A124" s="135"/>
      <c r="B124" s="237"/>
      <c r="C124" s="109"/>
      <c r="D124" s="107"/>
      <c r="E124" s="107"/>
      <c r="F124" s="109"/>
      <c r="G124" s="107"/>
      <c r="H124" s="110"/>
      <c r="I124" s="135"/>
    </row>
    <row r="125" spans="1:9" ht="12.75">
      <c r="A125" s="135"/>
      <c r="B125" s="237"/>
      <c r="C125" s="109"/>
      <c r="D125" s="107"/>
      <c r="E125" s="107"/>
      <c r="F125" s="109"/>
      <c r="G125" s="107"/>
      <c r="H125" s="110"/>
      <c r="I125" s="135"/>
    </row>
    <row r="126" spans="1:9" ht="12.75">
      <c r="A126" s="135"/>
      <c r="B126" s="237"/>
      <c r="C126" s="109"/>
      <c r="D126" s="107"/>
      <c r="E126" s="107"/>
      <c r="F126" s="109"/>
      <c r="G126" s="107"/>
      <c r="H126" s="110"/>
      <c r="I126" s="135"/>
    </row>
    <row r="127" spans="1:9" ht="12.75">
      <c r="A127" s="135"/>
      <c r="B127" s="237"/>
      <c r="C127" s="109"/>
      <c r="D127" s="107"/>
      <c r="E127" s="107"/>
      <c r="F127" s="109"/>
      <c r="G127" s="107"/>
      <c r="H127" s="110"/>
      <c r="I127" s="135"/>
    </row>
    <row r="128" spans="1:9" ht="12.75">
      <c r="A128" s="135"/>
      <c r="B128" s="237"/>
      <c r="C128" s="109"/>
      <c r="D128" s="107"/>
      <c r="E128" s="107"/>
      <c r="F128" s="109"/>
      <c r="G128" s="107"/>
      <c r="H128" s="110"/>
      <c r="I128" s="135"/>
    </row>
    <row r="129" spans="1:9" ht="12.75">
      <c r="A129" s="135"/>
      <c r="B129" s="237"/>
      <c r="C129" s="109"/>
      <c r="D129" s="107"/>
      <c r="E129" s="107"/>
      <c r="F129" s="109"/>
      <c r="G129" s="107"/>
      <c r="H129" s="110"/>
      <c r="I129" s="135"/>
    </row>
    <row r="130" spans="1:9" ht="12.75">
      <c r="A130" s="135"/>
      <c r="B130" s="237"/>
      <c r="C130" s="109"/>
      <c r="D130" s="107"/>
      <c r="E130" s="107"/>
      <c r="F130" s="109"/>
      <c r="G130" s="107"/>
      <c r="H130" s="110"/>
      <c r="I130" s="135"/>
    </row>
    <row r="131" spans="1:9" ht="12.75">
      <c r="A131" s="135"/>
      <c r="B131" s="237"/>
      <c r="C131" s="109"/>
      <c r="D131" s="107"/>
      <c r="E131" s="107"/>
      <c r="F131" s="109"/>
      <c r="G131" s="107"/>
      <c r="H131" s="110"/>
      <c r="I131" s="135"/>
    </row>
    <row r="132" spans="1:9" ht="12.75">
      <c r="A132" s="135"/>
      <c r="B132" s="237"/>
      <c r="C132" s="109"/>
      <c r="D132" s="107"/>
      <c r="E132" s="107"/>
      <c r="F132" s="109"/>
      <c r="G132" s="107"/>
      <c r="H132" s="110"/>
      <c r="I132" s="135"/>
    </row>
    <row r="133" spans="1:9" ht="12.75">
      <c r="A133" s="135"/>
      <c r="B133" s="237"/>
      <c r="C133" s="109"/>
      <c r="D133" s="107"/>
      <c r="E133" s="107"/>
      <c r="F133" s="109"/>
      <c r="G133" s="107"/>
      <c r="H133" s="110"/>
      <c r="I133" s="135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13.140625" style="96" customWidth="1"/>
    <col min="4" max="4" width="35.00390625" style="0" customWidth="1"/>
    <col min="5" max="5" width="11.57421875" style="2" customWidth="1"/>
    <col min="6" max="6" width="27.421875" style="0" customWidth="1"/>
    <col min="7" max="7" width="25.28125" style="0" customWidth="1"/>
    <col min="8" max="8" width="9.57421875" style="2" customWidth="1"/>
    <col min="9" max="9" width="9.57421875" style="0" customWidth="1"/>
  </cols>
  <sheetData>
    <row r="1" spans="1:9" ht="15">
      <c r="A1" s="19"/>
      <c r="B1" s="307"/>
      <c r="F1" s="23" t="str">
        <f>Startlist!$F1</f>
        <v> </v>
      </c>
      <c r="I1" s="19"/>
    </row>
    <row r="2" spans="1:9" ht="15.75">
      <c r="A2" s="325" t="str">
        <f>Startlist!$A4</f>
        <v>16th South Estonian Rally</v>
      </c>
      <c r="B2" s="325"/>
      <c r="C2" s="325"/>
      <c r="D2" s="325"/>
      <c r="E2" s="325"/>
      <c r="F2" s="325"/>
      <c r="G2" s="325"/>
      <c r="H2" s="325"/>
      <c r="I2" s="19"/>
    </row>
    <row r="3" spans="1:9" ht="15">
      <c r="A3" s="326" t="str">
        <f>Startlist!$F5</f>
        <v>August 24-25, 2018</v>
      </c>
      <c r="B3" s="326"/>
      <c r="C3" s="326"/>
      <c r="D3" s="326"/>
      <c r="E3" s="326"/>
      <c r="F3" s="326"/>
      <c r="G3" s="326"/>
      <c r="H3" s="326"/>
      <c r="I3" s="19"/>
    </row>
    <row r="4" spans="1:9" ht="15">
      <c r="A4" s="326" t="str">
        <f>Startlist!$F6</f>
        <v>Võrumaa</v>
      </c>
      <c r="B4" s="326"/>
      <c r="C4" s="326"/>
      <c r="D4" s="326"/>
      <c r="E4" s="326"/>
      <c r="F4" s="326"/>
      <c r="G4" s="326"/>
      <c r="H4" s="326"/>
      <c r="I4" s="19"/>
    </row>
    <row r="5" spans="1:10" ht="15.75">
      <c r="A5" s="19"/>
      <c r="B5" s="307"/>
      <c r="D5" s="96"/>
      <c r="F5" s="1"/>
      <c r="G5" s="96"/>
      <c r="H5" s="309"/>
      <c r="I5" s="19"/>
      <c r="J5" s="96"/>
    </row>
    <row r="6" spans="1:10" ht="18.75">
      <c r="A6" s="146" t="s">
        <v>103</v>
      </c>
      <c r="B6" s="237"/>
      <c r="C6" s="136"/>
      <c r="D6" s="136"/>
      <c r="E6" s="109"/>
      <c r="F6" s="137"/>
      <c r="G6" s="137"/>
      <c r="H6" s="310"/>
      <c r="I6" s="139"/>
      <c r="J6" s="96"/>
    </row>
    <row r="7" spans="1:9" ht="12.75">
      <c r="A7" s="313"/>
      <c r="B7" s="314" t="s">
        <v>365</v>
      </c>
      <c r="C7" s="315" t="s">
        <v>348</v>
      </c>
      <c r="D7" s="315" t="s">
        <v>102</v>
      </c>
      <c r="E7" s="316" t="s">
        <v>351</v>
      </c>
      <c r="F7" s="317" t="s">
        <v>353</v>
      </c>
      <c r="G7" s="315" t="s">
        <v>352</v>
      </c>
      <c r="H7" s="318" t="s">
        <v>345</v>
      </c>
      <c r="I7" s="96"/>
    </row>
    <row r="8" spans="3:8" s="107" customFormat="1" ht="8.25" customHeight="1">
      <c r="C8" s="136"/>
      <c r="E8" s="109"/>
      <c r="H8" s="109"/>
    </row>
    <row r="9" spans="1:8" s="107" customFormat="1" ht="12.75">
      <c r="A9" s="312" t="s">
        <v>104</v>
      </c>
      <c r="B9" s="311">
        <v>4</v>
      </c>
      <c r="C9" s="312" t="s">
        <v>564</v>
      </c>
      <c r="D9" s="311" t="s">
        <v>251</v>
      </c>
      <c r="E9" s="312" t="s">
        <v>395</v>
      </c>
      <c r="F9" s="311" t="s">
        <v>402</v>
      </c>
      <c r="G9" s="311" t="s">
        <v>138</v>
      </c>
      <c r="H9" s="312" t="s">
        <v>2006</v>
      </c>
    </row>
    <row r="10" spans="1:8" s="107" customFormat="1" ht="12.75">
      <c r="A10" s="312" t="s">
        <v>105</v>
      </c>
      <c r="B10" s="311">
        <v>7</v>
      </c>
      <c r="C10" s="312" t="s">
        <v>564</v>
      </c>
      <c r="D10" s="311" t="s">
        <v>253</v>
      </c>
      <c r="E10" s="312" t="s">
        <v>330</v>
      </c>
      <c r="F10" s="311" t="s">
        <v>397</v>
      </c>
      <c r="G10" s="311" t="s">
        <v>138</v>
      </c>
      <c r="H10" s="312" t="s">
        <v>2011</v>
      </c>
    </row>
    <row r="11" spans="1:8" s="107" customFormat="1" ht="12.75">
      <c r="A11" s="312" t="s">
        <v>106</v>
      </c>
      <c r="B11" s="311">
        <v>10</v>
      </c>
      <c r="C11" s="312" t="s">
        <v>564</v>
      </c>
      <c r="D11" s="311" t="s">
        <v>255</v>
      </c>
      <c r="E11" s="312" t="s">
        <v>395</v>
      </c>
      <c r="F11" s="311" t="s">
        <v>332</v>
      </c>
      <c r="G11" s="311" t="s">
        <v>396</v>
      </c>
      <c r="H11" s="312" t="s">
        <v>2015</v>
      </c>
    </row>
    <row r="12" spans="3:8" s="107" customFormat="1" ht="6.75" customHeight="1">
      <c r="C12" s="136"/>
      <c r="E12" s="109"/>
      <c r="H12" s="109"/>
    </row>
    <row r="13" spans="3:8" s="107" customFormat="1" ht="8.25" customHeight="1">
      <c r="C13" s="136"/>
      <c r="E13" s="109"/>
      <c r="H13" s="109"/>
    </row>
    <row r="14" spans="1:8" s="107" customFormat="1" ht="12.75">
      <c r="A14" s="312" t="s">
        <v>104</v>
      </c>
      <c r="B14" s="311">
        <v>4</v>
      </c>
      <c r="C14" s="312" t="s">
        <v>565</v>
      </c>
      <c r="D14" s="311" t="s">
        <v>251</v>
      </c>
      <c r="E14" s="312" t="s">
        <v>395</v>
      </c>
      <c r="F14" s="311" t="s">
        <v>402</v>
      </c>
      <c r="G14" s="311" t="s">
        <v>138</v>
      </c>
      <c r="H14" s="312" t="s">
        <v>2006</v>
      </c>
    </row>
    <row r="15" spans="1:8" s="107" customFormat="1" ht="12.75">
      <c r="A15" s="312" t="s">
        <v>105</v>
      </c>
      <c r="B15" s="311">
        <v>34</v>
      </c>
      <c r="C15" s="312" t="s">
        <v>565</v>
      </c>
      <c r="D15" s="311" t="s">
        <v>277</v>
      </c>
      <c r="E15" s="312" t="s">
        <v>437</v>
      </c>
      <c r="F15" s="311" t="s">
        <v>397</v>
      </c>
      <c r="G15" s="311" t="s">
        <v>109</v>
      </c>
      <c r="H15" s="312" t="s">
        <v>2067</v>
      </c>
    </row>
    <row r="16" spans="1:8" s="107" customFormat="1" ht="12.75">
      <c r="A16" s="312" t="s">
        <v>106</v>
      </c>
      <c r="B16" s="311">
        <v>38</v>
      </c>
      <c r="C16" s="312" t="s">
        <v>565</v>
      </c>
      <c r="D16" s="311" t="s">
        <v>281</v>
      </c>
      <c r="E16" s="312" t="s">
        <v>673</v>
      </c>
      <c r="F16" s="311" t="s">
        <v>618</v>
      </c>
      <c r="G16" s="311" t="s">
        <v>401</v>
      </c>
      <c r="H16" s="312" t="s">
        <v>2216</v>
      </c>
    </row>
    <row r="17" spans="3:8" s="107" customFormat="1" ht="6.75" customHeight="1">
      <c r="C17" s="136"/>
      <c r="E17" s="109"/>
      <c r="H17" s="109"/>
    </row>
    <row r="18" spans="3:8" s="107" customFormat="1" ht="8.25" customHeight="1">
      <c r="C18" s="136"/>
      <c r="E18" s="109"/>
      <c r="H18" s="109"/>
    </row>
    <row r="19" spans="1:8" s="107" customFormat="1" ht="12.75">
      <c r="A19" s="312" t="s">
        <v>104</v>
      </c>
      <c r="B19" s="311">
        <v>7</v>
      </c>
      <c r="C19" s="312" t="s">
        <v>567</v>
      </c>
      <c r="D19" s="311" t="s">
        <v>253</v>
      </c>
      <c r="E19" s="312" t="s">
        <v>330</v>
      </c>
      <c r="F19" s="311" t="s">
        <v>397</v>
      </c>
      <c r="G19" s="311" t="s">
        <v>138</v>
      </c>
      <c r="H19" s="312" t="s">
        <v>2011</v>
      </c>
    </row>
    <row r="20" spans="1:8" s="107" customFormat="1" ht="12.75">
      <c r="A20" s="312" t="s">
        <v>105</v>
      </c>
      <c r="B20" s="311">
        <v>12</v>
      </c>
      <c r="C20" s="312" t="s">
        <v>567</v>
      </c>
      <c r="D20" s="311" t="s">
        <v>257</v>
      </c>
      <c r="E20" s="312" t="s">
        <v>437</v>
      </c>
      <c r="F20" s="311" t="s">
        <v>397</v>
      </c>
      <c r="G20" s="311" t="s">
        <v>109</v>
      </c>
      <c r="H20" s="312" t="s">
        <v>2021</v>
      </c>
    </row>
    <row r="21" spans="1:8" s="107" customFormat="1" ht="12.75">
      <c r="A21" s="312" t="s">
        <v>106</v>
      </c>
      <c r="B21" s="311">
        <v>37</v>
      </c>
      <c r="C21" s="312" t="s">
        <v>567</v>
      </c>
      <c r="D21" s="311" t="s">
        <v>280</v>
      </c>
      <c r="E21" s="312" t="s">
        <v>430</v>
      </c>
      <c r="F21" s="311" t="s">
        <v>404</v>
      </c>
      <c r="G21" s="311" t="s">
        <v>616</v>
      </c>
      <c r="H21" s="312" t="s">
        <v>2110</v>
      </c>
    </row>
    <row r="22" spans="3:8" s="107" customFormat="1" ht="6.75" customHeight="1">
      <c r="C22" s="136"/>
      <c r="E22" s="109"/>
      <c r="H22" s="109"/>
    </row>
    <row r="23" spans="3:8" s="107" customFormat="1" ht="8.25" customHeight="1">
      <c r="C23" s="136"/>
      <c r="E23" s="109"/>
      <c r="H23" s="109"/>
    </row>
    <row r="24" spans="1:8" s="107" customFormat="1" ht="12.75">
      <c r="A24" s="312" t="s">
        <v>104</v>
      </c>
      <c r="B24" s="311">
        <v>18</v>
      </c>
      <c r="C24" s="312" t="s">
        <v>568</v>
      </c>
      <c r="D24" s="311" t="s">
        <v>262</v>
      </c>
      <c r="E24" s="312" t="s">
        <v>395</v>
      </c>
      <c r="F24" s="311" t="s">
        <v>455</v>
      </c>
      <c r="G24" s="311" t="s">
        <v>152</v>
      </c>
      <c r="H24" s="312" t="s">
        <v>2059</v>
      </c>
    </row>
    <row r="25" spans="1:8" s="107" customFormat="1" ht="12.75">
      <c r="A25" s="312" t="s">
        <v>105</v>
      </c>
      <c r="B25" s="311">
        <v>21</v>
      </c>
      <c r="C25" s="312" t="s">
        <v>568</v>
      </c>
      <c r="D25" s="311" t="s">
        <v>265</v>
      </c>
      <c r="E25" s="312" t="s">
        <v>155</v>
      </c>
      <c r="F25" s="311" t="s">
        <v>455</v>
      </c>
      <c r="G25" s="311" t="s">
        <v>115</v>
      </c>
      <c r="H25" s="312" t="s">
        <v>2102</v>
      </c>
    </row>
    <row r="26" spans="1:8" s="107" customFormat="1" ht="12.75">
      <c r="A26" s="312" t="s">
        <v>106</v>
      </c>
      <c r="B26" s="311">
        <v>23</v>
      </c>
      <c r="C26" s="312" t="s">
        <v>568</v>
      </c>
      <c r="D26" s="311" t="s">
        <v>107</v>
      </c>
      <c r="E26" s="312" t="s">
        <v>157</v>
      </c>
      <c r="F26" s="311" t="s">
        <v>445</v>
      </c>
      <c r="G26" s="311" t="s">
        <v>158</v>
      </c>
      <c r="H26" s="312" t="s">
        <v>2086</v>
      </c>
    </row>
    <row r="27" spans="3:8" s="107" customFormat="1" ht="6.75" customHeight="1">
      <c r="C27" s="136"/>
      <c r="E27" s="109"/>
      <c r="H27" s="109"/>
    </row>
    <row r="28" spans="3:8" s="107" customFormat="1" ht="8.25" customHeight="1">
      <c r="C28" s="136"/>
      <c r="E28" s="109"/>
      <c r="H28" s="109"/>
    </row>
    <row r="29" spans="1:8" s="107" customFormat="1" ht="12.75">
      <c r="A29" s="312" t="s">
        <v>104</v>
      </c>
      <c r="B29" s="311">
        <v>29</v>
      </c>
      <c r="C29" s="312" t="s">
        <v>570</v>
      </c>
      <c r="D29" s="311" t="s">
        <v>272</v>
      </c>
      <c r="E29" s="312" t="s">
        <v>437</v>
      </c>
      <c r="F29" s="311" t="s">
        <v>410</v>
      </c>
      <c r="G29" s="311" t="s">
        <v>473</v>
      </c>
      <c r="H29" s="312" t="s">
        <v>2027</v>
      </c>
    </row>
    <row r="30" spans="1:8" s="107" customFormat="1" ht="12.75">
      <c r="A30" s="312" t="s">
        <v>105</v>
      </c>
      <c r="B30" s="311">
        <v>27</v>
      </c>
      <c r="C30" s="312" t="s">
        <v>570</v>
      </c>
      <c r="D30" s="311" t="s">
        <v>270</v>
      </c>
      <c r="E30" s="312" t="s">
        <v>395</v>
      </c>
      <c r="F30" s="311" t="s">
        <v>410</v>
      </c>
      <c r="G30" s="311" t="s">
        <v>409</v>
      </c>
      <c r="H30" s="312" t="s">
        <v>2032</v>
      </c>
    </row>
    <row r="31" spans="1:8" s="107" customFormat="1" ht="12.75">
      <c r="A31" s="312" t="s">
        <v>106</v>
      </c>
      <c r="B31" s="311">
        <v>39</v>
      </c>
      <c r="C31" s="312" t="s">
        <v>570</v>
      </c>
      <c r="D31" s="311" t="s">
        <v>282</v>
      </c>
      <c r="E31" s="312" t="s">
        <v>395</v>
      </c>
      <c r="F31" s="311" t="s">
        <v>410</v>
      </c>
      <c r="G31" s="311" t="s">
        <v>413</v>
      </c>
      <c r="H31" s="312" t="s">
        <v>2049</v>
      </c>
    </row>
    <row r="32" spans="3:8" s="107" customFormat="1" ht="6.75" customHeight="1">
      <c r="C32" s="136"/>
      <c r="E32" s="109"/>
      <c r="H32" s="109"/>
    </row>
    <row r="33" spans="3:8" s="107" customFormat="1" ht="8.25" customHeight="1">
      <c r="C33" s="136"/>
      <c r="E33" s="109"/>
      <c r="H33" s="109"/>
    </row>
    <row r="34" spans="1:8" s="107" customFormat="1" ht="12.75">
      <c r="A34" s="312" t="s">
        <v>104</v>
      </c>
      <c r="B34" s="311">
        <v>32</v>
      </c>
      <c r="C34" s="312" t="s">
        <v>571</v>
      </c>
      <c r="D34" s="311" t="s">
        <v>275</v>
      </c>
      <c r="E34" s="312" t="s">
        <v>395</v>
      </c>
      <c r="F34" s="311" t="s">
        <v>416</v>
      </c>
      <c r="G34" s="311" t="s">
        <v>396</v>
      </c>
      <c r="H34" s="312" t="s">
        <v>2117</v>
      </c>
    </row>
    <row r="35" spans="1:8" s="107" customFormat="1" ht="12.75">
      <c r="A35" s="312" t="s">
        <v>105</v>
      </c>
      <c r="B35" s="311">
        <v>33</v>
      </c>
      <c r="C35" s="312" t="s">
        <v>571</v>
      </c>
      <c r="D35" s="311" t="s">
        <v>276</v>
      </c>
      <c r="E35" s="312" t="s">
        <v>395</v>
      </c>
      <c r="F35" s="311" t="s">
        <v>416</v>
      </c>
      <c r="G35" s="311" t="s">
        <v>138</v>
      </c>
      <c r="H35" s="312" t="s">
        <v>2122</v>
      </c>
    </row>
    <row r="36" spans="1:8" s="107" customFormat="1" ht="12.75">
      <c r="A36" s="312" t="s">
        <v>106</v>
      </c>
      <c r="B36" s="311">
        <v>51</v>
      </c>
      <c r="C36" s="312" t="s">
        <v>571</v>
      </c>
      <c r="D36" s="311" t="s">
        <v>294</v>
      </c>
      <c r="E36" s="312" t="s">
        <v>437</v>
      </c>
      <c r="F36" s="311" t="s">
        <v>194</v>
      </c>
      <c r="G36" s="311" t="s">
        <v>193</v>
      </c>
      <c r="H36" s="312" t="s">
        <v>2228</v>
      </c>
    </row>
    <row r="37" spans="3:8" s="107" customFormat="1" ht="6.75" customHeight="1">
      <c r="C37" s="136"/>
      <c r="E37" s="109"/>
      <c r="H37" s="109"/>
    </row>
    <row r="38" spans="3:8" s="107" customFormat="1" ht="8.25" customHeight="1">
      <c r="C38" s="136"/>
      <c r="E38" s="109"/>
      <c r="H38" s="109"/>
    </row>
    <row r="39" spans="1:8" s="107" customFormat="1" ht="12.75">
      <c r="A39" s="312" t="s">
        <v>104</v>
      </c>
      <c r="B39" s="311">
        <v>18</v>
      </c>
      <c r="C39" s="312" t="s">
        <v>569</v>
      </c>
      <c r="D39" s="311" t="s">
        <v>262</v>
      </c>
      <c r="E39" s="312" t="s">
        <v>395</v>
      </c>
      <c r="F39" s="311" t="s">
        <v>455</v>
      </c>
      <c r="G39" s="311" t="s">
        <v>152</v>
      </c>
      <c r="H39" s="312" t="s">
        <v>2059</v>
      </c>
    </row>
    <row r="40" spans="1:8" s="107" customFormat="1" ht="12.75">
      <c r="A40" s="312" t="s">
        <v>105</v>
      </c>
      <c r="B40" s="311">
        <v>21</v>
      </c>
      <c r="C40" s="312" t="s">
        <v>569</v>
      </c>
      <c r="D40" s="311" t="s">
        <v>265</v>
      </c>
      <c r="E40" s="312" t="s">
        <v>155</v>
      </c>
      <c r="F40" s="311" t="s">
        <v>455</v>
      </c>
      <c r="G40" s="311" t="s">
        <v>115</v>
      </c>
      <c r="H40" s="312" t="s">
        <v>2102</v>
      </c>
    </row>
    <row r="41" spans="1:8" s="107" customFormat="1" ht="12.75">
      <c r="A41" s="312" t="s">
        <v>106</v>
      </c>
      <c r="B41" s="311">
        <v>23</v>
      </c>
      <c r="C41" s="312" t="s">
        <v>569</v>
      </c>
      <c r="D41" s="311" t="s">
        <v>107</v>
      </c>
      <c r="E41" s="312" t="s">
        <v>157</v>
      </c>
      <c r="F41" s="311" t="s">
        <v>445</v>
      </c>
      <c r="G41" s="311" t="s">
        <v>158</v>
      </c>
      <c r="H41" s="312" t="s">
        <v>2086</v>
      </c>
    </row>
    <row r="42" spans="3:8" s="107" customFormat="1" ht="6.75" customHeight="1">
      <c r="C42" s="136"/>
      <c r="E42" s="109"/>
      <c r="H42" s="109"/>
    </row>
  </sheetData>
  <sheetProtection/>
  <mergeCells count="3">
    <mergeCell ref="A2:H2"/>
    <mergeCell ref="A3:H3"/>
    <mergeCell ref="A4:H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9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4" bestFit="1" customWidth="1"/>
  </cols>
  <sheetData>
    <row r="1" spans="4:5" ht="15">
      <c r="D1" s="326" t="str">
        <f>Startlist!$F1</f>
        <v> </v>
      </c>
      <c r="E1" s="326"/>
    </row>
    <row r="2" spans="1:7" ht="15.75">
      <c r="A2" s="325" t="str">
        <f>Startlist!$A4</f>
        <v>16th South Estonian Rally</v>
      </c>
      <c r="B2" s="325"/>
      <c r="C2" s="325"/>
      <c r="D2" s="325"/>
      <c r="E2" s="325"/>
      <c r="F2" s="325"/>
      <c r="G2" s="325"/>
    </row>
    <row r="3" spans="1:7" ht="15">
      <c r="A3" s="326" t="str">
        <f>Startlist!$F5</f>
        <v>August 24-25, 2018</v>
      </c>
      <c r="B3" s="326"/>
      <c r="C3" s="326"/>
      <c r="D3" s="326"/>
      <c r="E3" s="326"/>
      <c r="F3" s="326"/>
      <c r="G3" s="326"/>
    </row>
    <row r="4" spans="1:7" ht="15">
      <c r="A4" s="326" t="str">
        <f>Startlist!$F6</f>
        <v>Võrumaa</v>
      </c>
      <c r="B4" s="326"/>
      <c r="C4" s="326"/>
      <c r="D4" s="326"/>
      <c r="E4" s="326"/>
      <c r="F4" s="326"/>
      <c r="G4" s="326"/>
    </row>
    <row r="6" ht="15">
      <c r="A6" s="10" t="s">
        <v>371</v>
      </c>
    </row>
    <row r="7" spans="1:7" ht="12.75">
      <c r="A7" s="14" t="s">
        <v>365</v>
      </c>
      <c r="B7" s="11" t="s">
        <v>348</v>
      </c>
      <c r="C7" s="12" t="s">
        <v>349</v>
      </c>
      <c r="D7" s="13" t="s">
        <v>350</v>
      </c>
      <c r="E7" s="12" t="s">
        <v>353</v>
      </c>
      <c r="F7" s="12" t="s">
        <v>370</v>
      </c>
      <c r="G7" s="33" t="s">
        <v>373</v>
      </c>
    </row>
    <row r="8" spans="1:7" ht="15" customHeight="1" hidden="1">
      <c r="A8" s="7"/>
      <c r="B8" s="8"/>
      <c r="C8" s="6"/>
      <c r="D8" s="6"/>
      <c r="E8" s="6"/>
      <c r="F8" s="34"/>
      <c r="G8" s="46"/>
    </row>
    <row r="9" spans="1:7" ht="15" customHeight="1" hidden="1">
      <c r="A9" s="7"/>
      <c r="B9" s="8"/>
      <c r="C9" s="6"/>
      <c r="D9" s="6"/>
      <c r="E9" s="6"/>
      <c r="F9" s="34"/>
      <c r="G9" s="46"/>
    </row>
    <row r="10" spans="1:7" ht="15" customHeight="1" hidden="1">
      <c r="A10" s="7"/>
      <c r="B10" s="8"/>
      <c r="C10" s="6"/>
      <c r="D10" s="6"/>
      <c r="E10" s="6"/>
      <c r="F10" s="34"/>
      <c r="G10" s="46"/>
    </row>
    <row r="11" spans="1:7" ht="15" customHeight="1" hidden="1">
      <c r="A11" s="7"/>
      <c r="B11" s="8"/>
      <c r="C11" s="6"/>
      <c r="D11" s="6"/>
      <c r="E11" s="6"/>
      <c r="F11" s="34"/>
      <c r="G11" s="46"/>
    </row>
    <row r="12" spans="1:7" ht="15" customHeight="1">
      <c r="A12" s="7" t="s">
        <v>2329</v>
      </c>
      <c r="B12" s="8" t="s">
        <v>339</v>
      </c>
      <c r="C12" s="6" t="s">
        <v>233</v>
      </c>
      <c r="D12" s="6" t="s">
        <v>234</v>
      </c>
      <c r="E12" s="6" t="s">
        <v>342</v>
      </c>
      <c r="F12" s="34" t="s">
        <v>1994</v>
      </c>
      <c r="G12" s="46" t="s">
        <v>2330</v>
      </c>
    </row>
    <row r="13" spans="1:7" ht="15" customHeight="1">
      <c r="A13" s="7" t="s">
        <v>2194</v>
      </c>
      <c r="B13" s="8" t="s">
        <v>384</v>
      </c>
      <c r="C13" s="6" t="s">
        <v>406</v>
      </c>
      <c r="D13" s="6" t="s">
        <v>407</v>
      </c>
      <c r="E13" s="6" t="s">
        <v>590</v>
      </c>
      <c r="F13" s="34" t="s">
        <v>2090</v>
      </c>
      <c r="G13" s="46" t="s">
        <v>2195</v>
      </c>
    </row>
    <row r="14" spans="1:7" ht="15" customHeight="1">
      <c r="A14" s="7" t="s">
        <v>2196</v>
      </c>
      <c r="B14" s="8" t="s">
        <v>390</v>
      </c>
      <c r="C14" s="6" t="s">
        <v>136</v>
      </c>
      <c r="D14" s="6" t="s">
        <v>137</v>
      </c>
      <c r="E14" s="6" t="s">
        <v>332</v>
      </c>
      <c r="F14" s="34" t="s">
        <v>2092</v>
      </c>
      <c r="G14" s="46" t="s">
        <v>2197</v>
      </c>
    </row>
    <row r="15" spans="1:7" ht="15" customHeight="1">
      <c r="A15" s="7" t="s">
        <v>2331</v>
      </c>
      <c r="B15" s="8" t="s">
        <v>387</v>
      </c>
      <c r="C15" s="6" t="s">
        <v>474</v>
      </c>
      <c r="D15" s="6" t="s">
        <v>475</v>
      </c>
      <c r="E15" s="6" t="s">
        <v>332</v>
      </c>
      <c r="F15" s="34" t="s">
        <v>2328</v>
      </c>
      <c r="G15" s="46" t="s">
        <v>2332</v>
      </c>
    </row>
    <row r="16" spans="1:7" ht="15" customHeight="1">
      <c r="A16" s="7" t="s">
        <v>1995</v>
      </c>
      <c r="B16" s="8" t="s">
        <v>386</v>
      </c>
      <c r="C16" s="6" t="s">
        <v>454</v>
      </c>
      <c r="D16" s="6" t="s">
        <v>187</v>
      </c>
      <c r="E16" s="6" t="s">
        <v>423</v>
      </c>
      <c r="F16" s="34" t="s">
        <v>1393</v>
      </c>
      <c r="G16" s="46" t="s">
        <v>1996</v>
      </c>
    </row>
    <row r="17" spans="1:7" ht="15" customHeight="1">
      <c r="A17" s="7" t="s">
        <v>2198</v>
      </c>
      <c r="B17" s="8" t="s">
        <v>333</v>
      </c>
      <c r="C17" s="6" t="s">
        <v>213</v>
      </c>
      <c r="D17" s="6" t="s">
        <v>214</v>
      </c>
      <c r="E17" s="6" t="s">
        <v>216</v>
      </c>
      <c r="F17" s="34" t="s">
        <v>1784</v>
      </c>
      <c r="G17" s="46" t="s">
        <v>2199</v>
      </c>
    </row>
    <row r="18" spans="1:7" ht="15" customHeight="1">
      <c r="A18" s="7" t="s">
        <v>2333</v>
      </c>
      <c r="B18" s="8" t="s">
        <v>339</v>
      </c>
      <c r="C18" s="6" t="s">
        <v>242</v>
      </c>
      <c r="D18" s="6" t="s">
        <v>243</v>
      </c>
      <c r="E18" s="6" t="s">
        <v>342</v>
      </c>
      <c r="F18" s="34" t="s">
        <v>2092</v>
      </c>
      <c r="G18" s="46" t="s">
        <v>2334</v>
      </c>
    </row>
    <row r="19" spans="1:7" ht="15" customHeight="1">
      <c r="A19" s="7" t="s">
        <v>1997</v>
      </c>
      <c r="B19" s="8" t="s">
        <v>385</v>
      </c>
      <c r="C19" s="6" t="s">
        <v>222</v>
      </c>
      <c r="D19" s="6" t="s">
        <v>223</v>
      </c>
      <c r="E19" s="6" t="s">
        <v>224</v>
      </c>
      <c r="F19" s="34" t="s">
        <v>1993</v>
      </c>
      <c r="G19" s="46" t="s">
        <v>1998</v>
      </c>
    </row>
    <row r="20" spans="1:7" ht="15" customHeight="1">
      <c r="A20" s="7" t="s">
        <v>1813</v>
      </c>
      <c r="B20" s="8" t="s">
        <v>393</v>
      </c>
      <c r="C20" s="6" t="s">
        <v>334</v>
      </c>
      <c r="D20" s="6" t="s">
        <v>453</v>
      </c>
      <c r="E20" s="6" t="s">
        <v>335</v>
      </c>
      <c r="F20" s="34" t="s">
        <v>1775</v>
      </c>
      <c r="G20" s="46" t="s">
        <v>1810</v>
      </c>
    </row>
    <row r="21" spans="1:7" ht="15" customHeight="1">
      <c r="A21" s="7" t="s">
        <v>1821</v>
      </c>
      <c r="B21" s="8" t="s">
        <v>393</v>
      </c>
      <c r="C21" s="6" t="s">
        <v>126</v>
      </c>
      <c r="D21" s="6" t="s">
        <v>127</v>
      </c>
      <c r="E21" s="6" t="s">
        <v>128</v>
      </c>
      <c r="F21" s="34" t="s">
        <v>1784</v>
      </c>
      <c r="G21" s="46" t="s">
        <v>1810</v>
      </c>
    </row>
    <row r="22" spans="1:7" ht="15" customHeight="1">
      <c r="A22" s="7" t="s">
        <v>1999</v>
      </c>
      <c r="B22" s="8" t="s">
        <v>339</v>
      </c>
      <c r="C22" s="6" t="s">
        <v>239</v>
      </c>
      <c r="D22" s="6" t="s">
        <v>240</v>
      </c>
      <c r="E22" s="6" t="s">
        <v>241</v>
      </c>
      <c r="F22" s="34" t="s">
        <v>1170</v>
      </c>
      <c r="G22" s="46" t="s">
        <v>2000</v>
      </c>
    </row>
    <row r="23" spans="1:7" ht="15" customHeight="1">
      <c r="A23" s="7" t="s">
        <v>1823</v>
      </c>
      <c r="B23" s="8" t="s">
        <v>393</v>
      </c>
      <c r="C23" s="6" t="s">
        <v>231</v>
      </c>
      <c r="D23" s="6" t="s">
        <v>232</v>
      </c>
      <c r="E23" s="6" t="s">
        <v>436</v>
      </c>
      <c r="F23" s="34" t="s">
        <v>1775</v>
      </c>
      <c r="G23" s="46" t="s">
        <v>1810</v>
      </c>
    </row>
    <row r="24" spans="1:7" ht="15" customHeight="1">
      <c r="A24" s="7" t="s">
        <v>1809</v>
      </c>
      <c r="B24" s="8" t="s">
        <v>390</v>
      </c>
      <c r="C24" s="6" t="s">
        <v>470</v>
      </c>
      <c r="D24" s="6" t="s">
        <v>466</v>
      </c>
      <c r="E24" s="6" t="s">
        <v>332</v>
      </c>
      <c r="F24" s="34" t="s">
        <v>1393</v>
      </c>
      <c r="G24" s="46" t="s">
        <v>1810</v>
      </c>
    </row>
    <row r="25" spans="1:7" ht="15" customHeight="1">
      <c r="A25" s="7" t="s">
        <v>1811</v>
      </c>
      <c r="B25" s="8" t="s">
        <v>390</v>
      </c>
      <c r="C25" s="6" t="s">
        <v>164</v>
      </c>
      <c r="D25" s="6" t="s">
        <v>165</v>
      </c>
      <c r="E25" s="6" t="s">
        <v>166</v>
      </c>
      <c r="F25" s="34" t="s">
        <v>1994</v>
      </c>
      <c r="G25" s="46" t="s">
        <v>1812</v>
      </c>
    </row>
    <row r="26" spans="1:7" ht="15" customHeight="1">
      <c r="A26" s="7" t="s">
        <v>1817</v>
      </c>
      <c r="B26" s="8" t="s">
        <v>333</v>
      </c>
      <c r="C26" s="6" t="s">
        <v>432</v>
      </c>
      <c r="D26" s="6" t="s">
        <v>433</v>
      </c>
      <c r="E26" s="6" t="s">
        <v>201</v>
      </c>
      <c r="F26" s="34" t="s">
        <v>1775</v>
      </c>
      <c r="G26" s="46" t="s">
        <v>1818</v>
      </c>
    </row>
    <row r="27" spans="1:7" ht="15" customHeight="1">
      <c r="A27" s="7" t="s">
        <v>1816</v>
      </c>
      <c r="B27" s="8" t="s">
        <v>333</v>
      </c>
      <c r="C27" s="6" t="s">
        <v>421</v>
      </c>
      <c r="D27" s="6" t="s">
        <v>199</v>
      </c>
      <c r="E27" s="6" t="s">
        <v>200</v>
      </c>
      <c r="F27" s="34" t="s">
        <v>1775</v>
      </c>
      <c r="G27" s="46" t="s">
        <v>1812</v>
      </c>
    </row>
    <row r="28" spans="1:7" ht="15" customHeight="1">
      <c r="A28" s="7" t="s">
        <v>1819</v>
      </c>
      <c r="B28" s="8" t="s">
        <v>393</v>
      </c>
      <c r="C28" s="6" t="s">
        <v>202</v>
      </c>
      <c r="D28" s="6" t="s">
        <v>203</v>
      </c>
      <c r="E28" s="6" t="s">
        <v>436</v>
      </c>
      <c r="F28" s="34" t="s">
        <v>1393</v>
      </c>
      <c r="G28" s="46" t="s">
        <v>1812</v>
      </c>
    </row>
    <row r="29" spans="1:7" ht="15" customHeight="1">
      <c r="A29" s="7" t="s">
        <v>1824</v>
      </c>
      <c r="B29" s="8" t="s">
        <v>339</v>
      </c>
      <c r="C29" s="6" t="s">
        <v>237</v>
      </c>
      <c r="D29" s="6" t="s">
        <v>238</v>
      </c>
      <c r="E29" s="6" t="s">
        <v>342</v>
      </c>
      <c r="F29" s="34"/>
      <c r="G29" s="46" t="s">
        <v>1812</v>
      </c>
    </row>
    <row r="30" spans="1:7" ht="15" customHeight="1">
      <c r="A30" s="7" t="s">
        <v>1814</v>
      </c>
      <c r="B30" s="8" t="s">
        <v>387</v>
      </c>
      <c r="C30" s="6" t="s">
        <v>184</v>
      </c>
      <c r="D30" s="6" t="s">
        <v>185</v>
      </c>
      <c r="E30" s="6" t="s">
        <v>404</v>
      </c>
      <c r="F30" s="34" t="s">
        <v>1796</v>
      </c>
      <c r="G30" s="46" t="s">
        <v>1815</v>
      </c>
    </row>
    <row r="31" spans="1:7" ht="15" customHeight="1">
      <c r="A31" s="7" t="s">
        <v>1820</v>
      </c>
      <c r="B31" s="8" t="s">
        <v>393</v>
      </c>
      <c r="C31" s="6" t="s">
        <v>207</v>
      </c>
      <c r="D31" s="6" t="s">
        <v>208</v>
      </c>
      <c r="E31" s="6" t="s">
        <v>436</v>
      </c>
      <c r="F31" s="34" t="s">
        <v>1170</v>
      </c>
      <c r="G31" s="46" t="s">
        <v>1812</v>
      </c>
    </row>
    <row r="32" spans="1:7" ht="15" customHeight="1">
      <c r="A32" s="7" t="s">
        <v>1822</v>
      </c>
      <c r="B32" s="8" t="s">
        <v>386</v>
      </c>
      <c r="C32" s="6" t="s">
        <v>228</v>
      </c>
      <c r="D32" s="6" t="s">
        <v>229</v>
      </c>
      <c r="E32" s="6" t="s">
        <v>416</v>
      </c>
      <c r="F32" s="34" t="s">
        <v>1170</v>
      </c>
      <c r="G32" s="46" t="s">
        <v>1812</v>
      </c>
    </row>
    <row r="33" spans="1:7" ht="15" customHeight="1">
      <c r="A33" s="7" t="s">
        <v>1392</v>
      </c>
      <c r="B33" s="8" t="s">
        <v>383</v>
      </c>
      <c r="C33" s="6" t="s">
        <v>448</v>
      </c>
      <c r="D33" s="6" t="s">
        <v>336</v>
      </c>
      <c r="E33" s="6" t="s">
        <v>455</v>
      </c>
      <c r="F33" s="34" t="s">
        <v>1393</v>
      </c>
      <c r="G33" s="46" t="s">
        <v>1168</v>
      </c>
    </row>
    <row r="34" spans="1:7" ht="15" customHeight="1">
      <c r="A34" s="7" t="s">
        <v>1390</v>
      </c>
      <c r="B34" s="8" t="s">
        <v>383</v>
      </c>
      <c r="C34" s="6" t="s">
        <v>419</v>
      </c>
      <c r="D34" s="6" t="s">
        <v>420</v>
      </c>
      <c r="E34" s="6" t="s">
        <v>456</v>
      </c>
      <c r="F34" s="34" t="s">
        <v>1170</v>
      </c>
      <c r="G34" s="46" t="s">
        <v>1391</v>
      </c>
    </row>
    <row r="35" spans="1:7" ht="15" customHeight="1">
      <c r="A35" s="7" t="s">
        <v>1394</v>
      </c>
      <c r="B35" s="8" t="s">
        <v>333</v>
      </c>
      <c r="C35" s="6" t="s">
        <v>124</v>
      </c>
      <c r="D35" s="6" t="s">
        <v>125</v>
      </c>
      <c r="E35" s="6" t="s">
        <v>209</v>
      </c>
      <c r="F35" s="34" t="s">
        <v>1393</v>
      </c>
      <c r="G35" s="46" t="s">
        <v>1395</v>
      </c>
    </row>
    <row r="36" spans="1:7" ht="15" customHeight="1">
      <c r="A36" s="7" t="s">
        <v>1388</v>
      </c>
      <c r="B36" s="8" t="s">
        <v>390</v>
      </c>
      <c r="C36" s="6" t="s">
        <v>325</v>
      </c>
      <c r="D36" s="6" t="s">
        <v>326</v>
      </c>
      <c r="E36" s="6" t="s">
        <v>327</v>
      </c>
      <c r="F36" s="34" t="s">
        <v>1170</v>
      </c>
      <c r="G36" s="46" t="s">
        <v>1389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325" t="str">
        <f>Startlist!$A4</f>
        <v>16th South Estonian Rally</v>
      </c>
      <c r="B1" s="325"/>
      <c r="C1" s="325"/>
      <c r="D1" s="325"/>
      <c r="E1" s="325"/>
      <c r="F1" s="325"/>
      <c r="G1" s="325"/>
      <c r="H1" s="325"/>
      <c r="I1" s="325"/>
    </row>
    <row r="2" spans="1:9" ht="15">
      <c r="A2" s="326" t="str">
        <f>Startlist!$F5</f>
        <v>August 24-25, 2018</v>
      </c>
      <c r="B2" s="326"/>
      <c r="C2" s="326"/>
      <c r="D2" s="326"/>
      <c r="E2" s="326"/>
      <c r="F2" s="326"/>
      <c r="G2" s="326"/>
      <c r="H2" s="326"/>
      <c r="I2" s="326"/>
    </row>
    <row r="3" spans="1:9" ht="15">
      <c r="A3" s="326" t="str">
        <f>Startlist!$F6</f>
        <v>Võrumaa</v>
      </c>
      <c r="B3" s="326"/>
      <c r="C3" s="326"/>
      <c r="D3" s="326"/>
      <c r="E3" s="326"/>
      <c r="F3" s="326"/>
      <c r="G3" s="326"/>
      <c r="H3" s="326"/>
      <c r="I3" s="326"/>
    </row>
    <row r="5" ht="15">
      <c r="A5" s="10" t="s">
        <v>372</v>
      </c>
    </row>
    <row r="6" spans="1:9" ht="12.75">
      <c r="A6" s="14" t="s">
        <v>365</v>
      </c>
      <c r="B6" s="11" t="s">
        <v>348</v>
      </c>
      <c r="C6" s="12" t="s">
        <v>349</v>
      </c>
      <c r="D6" s="13" t="s">
        <v>350</v>
      </c>
      <c r="E6" s="13" t="s">
        <v>353</v>
      </c>
      <c r="F6" s="12" t="s">
        <v>368</v>
      </c>
      <c r="G6" s="12" t="s">
        <v>369</v>
      </c>
      <c r="H6" s="15" t="s">
        <v>366</v>
      </c>
      <c r="I6" s="16" t="s">
        <v>367</v>
      </c>
    </row>
    <row r="7" spans="1:10" ht="15" customHeight="1" hidden="1">
      <c r="A7" s="45"/>
      <c r="B7" s="41"/>
      <c r="C7" s="42"/>
      <c r="D7" s="42"/>
      <c r="E7" s="42"/>
      <c r="F7" s="42"/>
      <c r="G7" s="42"/>
      <c r="H7" s="49"/>
      <c r="I7" s="50"/>
      <c r="J7" s="70"/>
    </row>
    <row r="8" spans="1:10" ht="15" customHeight="1" hidden="1">
      <c r="A8" s="45"/>
      <c r="B8" s="41"/>
      <c r="C8" s="42"/>
      <c r="D8" s="42"/>
      <c r="E8" s="42"/>
      <c r="F8" s="42"/>
      <c r="G8" s="42"/>
      <c r="H8" s="49"/>
      <c r="I8" s="50"/>
      <c r="J8" s="70"/>
    </row>
    <row r="9" spans="1:10" ht="15" customHeight="1" hidden="1">
      <c r="A9" s="45"/>
      <c r="B9" s="41"/>
      <c r="C9" s="42"/>
      <c r="D9" s="42"/>
      <c r="E9" s="42"/>
      <c r="F9" s="42"/>
      <c r="G9" s="42"/>
      <c r="H9" s="49"/>
      <c r="I9" s="50"/>
      <c r="J9" s="70"/>
    </row>
    <row r="10" spans="1:10" ht="15" customHeight="1" hidden="1">
      <c r="A10" s="45"/>
      <c r="B10" s="41"/>
      <c r="C10" s="42"/>
      <c r="D10" s="42"/>
      <c r="E10" s="42"/>
      <c r="F10" s="42"/>
      <c r="G10" s="223"/>
      <c r="H10" s="49"/>
      <c r="I10" s="50"/>
      <c r="J10" s="70"/>
    </row>
    <row r="11" spans="1:10" ht="15" customHeight="1">
      <c r="A11" s="45" t="s">
        <v>1465</v>
      </c>
      <c r="B11" s="41" t="s">
        <v>393</v>
      </c>
      <c r="C11" s="42" t="s">
        <v>231</v>
      </c>
      <c r="D11" s="42" t="s">
        <v>232</v>
      </c>
      <c r="E11" s="42" t="s">
        <v>436</v>
      </c>
      <c r="F11" s="42"/>
      <c r="G11" s="223" t="s">
        <v>679</v>
      </c>
      <c r="H11" s="49" t="s">
        <v>1464</v>
      </c>
      <c r="I11" s="50" t="s">
        <v>1464</v>
      </c>
      <c r="J11" s="70"/>
    </row>
    <row r="12" spans="1:10" ht="15" customHeight="1">
      <c r="A12" s="274" t="s">
        <v>1387</v>
      </c>
      <c r="B12" s="275" t="s">
        <v>339</v>
      </c>
      <c r="C12" s="276" t="s">
        <v>440</v>
      </c>
      <c r="D12" s="276" t="s">
        <v>341</v>
      </c>
      <c r="E12" s="276" t="s">
        <v>342</v>
      </c>
      <c r="F12" s="276" t="s">
        <v>1381</v>
      </c>
      <c r="G12" s="276" t="s">
        <v>1382</v>
      </c>
      <c r="H12" s="277" t="s">
        <v>1383</v>
      </c>
      <c r="I12" s="278" t="s">
        <v>1383</v>
      </c>
      <c r="J12" s="70"/>
    </row>
    <row r="13" spans="1:10" ht="15" customHeight="1">
      <c r="A13" s="45" t="s">
        <v>1825</v>
      </c>
      <c r="B13" s="41" t="s">
        <v>384</v>
      </c>
      <c r="C13" s="42" t="s">
        <v>399</v>
      </c>
      <c r="D13" s="42" t="s">
        <v>400</v>
      </c>
      <c r="E13" s="42" t="s">
        <v>402</v>
      </c>
      <c r="F13" s="42" t="s">
        <v>1826</v>
      </c>
      <c r="G13" s="42" t="s">
        <v>1827</v>
      </c>
      <c r="H13" s="49" t="s">
        <v>1698</v>
      </c>
      <c r="I13" s="50" t="s">
        <v>1698</v>
      </c>
      <c r="J13" s="70"/>
    </row>
    <row r="14" spans="1:10" ht="15" customHeight="1">
      <c r="A14" s="45" t="s">
        <v>1828</v>
      </c>
      <c r="B14" s="41" t="s">
        <v>387</v>
      </c>
      <c r="C14" s="42" t="s">
        <v>120</v>
      </c>
      <c r="D14" s="42" t="s">
        <v>121</v>
      </c>
      <c r="E14" s="42" t="s">
        <v>404</v>
      </c>
      <c r="F14" s="42" t="s">
        <v>1829</v>
      </c>
      <c r="G14" s="42" t="s">
        <v>1830</v>
      </c>
      <c r="H14" s="49" t="s">
        <v>1728</v>
      </c>
      <c r="I14" s="50" t="s">
        <v>1728</v>
      </c>
      <c r="J14" s="70"/>
    </row>
    <row r="15" spans="1:10" ht="15" customHeight="1">
      <c r="A15" s="45" t="s">
        <v>2191</v>
      </c>
      <c r="B15" s="41" t="s">
        <v>384</v>
      </c>
      <c r="C15" s="42" t="s">
        <v>135</v>
      </c>
      <c r="D15" s="42" t="s">
        <v>108</v>
      </c>
      <c r="E15" s="42" t="s">
        <v>397</v>
      </c>
      <c r="F15" s="42" t="s">
        <v>2192</v>
      </c>
      <c r="G15" s="42" t="s">
        <v>2193</v>
      </c>
      <c r="H15" s="49" t="s">
        <v>2066</v>
      </c>
      <c r="I15" s="50" t="s">
        <v>2066</v>
      </c>
      <c r="J15" s="70"/>
    </row>
    <row r="16" spans="1:10" ht="15" customHeight="1">
      <c r="A16" s="45" t="s">
        <v>1167</v>
      </c>
      <c r="B16" s="41" t="s">
        <v>384</v>
      </c>
      <c r="C16" s="42" t="s">
        <v>337</v>
      </c>
      <c r="D16" s="42" t="s">
        <v>338</v>
      </c>
      <c r="E16" s="42" t="s">
        <v>405</v>
      </c>
      <c r="F16" s="42" t="s">
        <v>1168</v>
      </c>
      <c r="G16" s="42" t="s">
        <v>1169</v>
      </c>
      <c r="H16" s="49" t="s">
        <v>1158</v>
      </c>
      <c r="I16" s="50" t="s">
        <v>1158</v>
      </c>
      <c r="J16" s="70"/>
    </row>
    <row r="17" spans="1:10" ht="15" customHeight="1">
      <c r="A17" s="45" t="s">
        <v>2335</v>
      </c>
      <c r="B17" s="41" t="s">
        <v>385</v>
      </c>
      <c r="C17" s="42" t="s">
        <v>204</v>
      </c>
      <c r="D17" s="42" t="s">
        <v>205</v>
      </c>
      <c r="E17" s="42" t="s">
        <v>410</v>
      </c>
      <c r="F17" s="42" t="s">
        <v>2192</v>
      </c>
      <c r="G17" s="42" t="s">
        <v>1169</v>
      </c>
      <c r="H17" s="49" t="s">
        <v>1158</v>
      </c>
      <c r="I17" s="50" t="s">
        <v>1158</v>
      </c>
      <c r="J17" s="70"/>
    </row>
    <row r="18" spans="1:10" ht="15" customHeight="1">
      <c r="A18" s="45" t="s">
        <v>1831</v>
      </c>
      <c r="B18" s="41" t="s">
        <v>393</v>
      </c>
      <c r="C18" s="42" t="s">
        <v>217</v>
      </c>
      <c r="D18" s="42" t="s">
        <v>218</v>
      </c>
      <c r="E18" s="42" t="s">
        <v>219</v>
      </c>
      <c r="F18" s="42" t="s">
        <v>1826</v>
      </c>
      <c r="G18" s="42" t="s">
        <v>1832</v>
      </c>
      <c r="H18" s="49" t="s">
        <v>1767</v>
      </c>
      <c r="I18" s="50" t="s">
        <v>1767</v>
      </c>
      <c r="J18" s="70"/>
    </row>
    <row r="19" spans="1:10" ht="15" customHeight="1">
      <c r="A19" s="45" t="s">
        <v>1384</v>
      </c>
      <c r="B19" s="41" t="s">
        <v>386</v>
      </c>
      <c r="C19" s="42" t="s">
        <v>228</v>
      </c>
      <c r="D19" s="42" t="s">
        <v>229</v>
      </c>
      <c r="E19" s="42" t="s">
        <v>416</v>
      </c>
      <c r="F19" s="42" t="s">
        <v>1385</v>
      </c>
      <c r="G19" s="42" t="s">
        <v>1386</v>
      </c>
      <c r="H19" s="49" t="s">
        <v>1370</v>
      </c>
      <c r="I19" s="50" t="s">
        <v>1370</v>
      </c>
      <c r="J19" s="70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1" sqref="A1:K45"/>
    </sheetView>
  </sheetViews>
  <sheetFormatPr defaultColWidth="9.140625" defaultRowHeight="12.75"/>
  <cols>
    <col min="1" max="1" width="22.57421875" style="2" customWidth="1"/>
    <col min="2" max="5" width="17.7109375" style="0" customWidth="1"/>
    <col min="6" max="6" width="18.7109375" style="0" bestFit="1" customWidth="1"/>
    <col min="7" max="9" width="19.00390625" style="0" bestFit="1" customWidth="1"/>
    <col min="10" max="10" width="19.140625" style="0" customWidth="1"/>
    <col min="11" max="11" width="19.00390625" style="0" bestFit="1" customWidth="1"/>
  </cols>
  <sheetData>
    <row r="1" spans="5:10" ht="15">
      <c r="E1" s="23"/>
      <c r="J1" s="23" t="str">
        <f>Startlist!$F1</f>
        <v> </v>
      </c>
    </row>
    <row r="2" spans="1:10" ht="15.75">
      <c r="A2" s="325" t="str">
        <f>Startlist!$A4</f>
        <v>16th South Estonian Rally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5">
      <c r="A3" s="326" t="str">
        <f>Startlist!$F5</f>
        <v>August 24-25, 2018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5">
      <c r="A4" s="326" t="str">
        <f>Startlist!$F6</f>
        <v>Võrumaa</v>
      </c>
      <c r="B4" s="326"/>
      <c r="C4" s="326"/>
      <c r="D4" s="326"/>
      <c r="E4" s="326"/>
      <c r="F4" s="326"/>
      <c r="G4" s="326"/>
      <c r="H4" s="326"/>
      <c r="I4" s="326"/>
      <c r="J4" s="326"/>
    </row>
    <row r="6" spans="1:11" ht="15">
      <c r="A6" s="5" t="s">
        <v>379</v>
      </c>
      <c r="J6" s="176"/>
      <c r="K6" s="176" t="s">
        <v>2336</v>
      </c>
    </row>
    <row r="7" spans="1:11" ht="12.75">
      <c r="A7" s="179"/>
      <c r="B7" s="17"/>
      <c r="C7" s="17"/>
      <c r="D7" s="17"/>
      <c r="E7" s="18"/>
      <c r="F7" s="17"/>
      <c r="G7" s="17"/>
      <c r="H7" s="17"/>
      <c r="I7" s="17"/>
      <c r="J7" s="177"/>
      <c r="K7" s="17"/>
    </row>
    <row r="8" spans="1:11" ht="13.5" customHeight="1">
      <c r="A8" s="180"/>
      <c r="B8" s="100" t="s">
        <v>390</v>
      </c>
      <c r="C8" s="101" t="s">
        <v>462</v>
      </c>
      <c r="D8" s="101" t="s">
        <v>387</v>
      </c>
      <c r="E8" s="100" t="s">
        <v>384</v>
      </c>
      <c r="F8" s="101" t="s">
        <v>386</v>
      </c>
      <c r="G8" s="101" t="s">
        <v>383</v>
      </c>
      <c r="H8" s="101" t="s">
        <v>385</v>
      </c>
      <c r="I8" s="101" t="s">
        <v>393</v>
      </c>
      <c r="J8" s="100" t="s">
        <v>333</v>
      </c>
      <c r="K8" s="100" t="s">
        <v>339</v>
      </c>
    </row>
    <row r="9" spans="1:11" ht="12.75" customHeight="1">
      <c r="A9" s="178" t="s">
        <v>468</v>
      </c>
      <c r="B9" s="35" t="s">
        <v>892</v>
      </c>
      <c r="C9" s="35" t="s">
        <v>818</v>
      </c>
      <c r="D9" s="35" t="s">
        <v>903</v>
      </c>
      <c r="E9" s="35" t="s">
        <v>723</v>
      </c>
      <c r="F9" s="35" t="s">
        <v>797</v>
      </c>
      <c r="G9" s="35" t="s">
        <v>778</v>
      </c>
      <c r="H9" s="35" t="s">
        <v>746</v>
      </c>
      <c r="I9" s="35" t="s">
        <v>997</v>
      </c>
      <c r="J9" s="35" t="s">
        <v>1104</v>
      </c>
      <c r="K9" s="35" t="s">
        <v>1211</v>
      </c>
    </row>
    <row r="10" spans="1:11" ht="12.75" customHeight="1">
      <c r="A10" s="38" t="s">
        <v>1396</v>
      </c>
      <c r="B10" s="36" t="s">
        <v>1397</v>
      </c>
      <c r="C10" s="36" t="s">
        <v>1398</v>
      </c>
      <c r="D10" s="36" t="s">
        <v>1399</v>
      </c>
      <c r="E10" s="36" t="s">
        <v>1400</v>
      </c>
      <c r="F10" s="36" t="s">
        <v>1401</v>
      </c>
      <c r="G10" s="36" t="s">
        <v>1402</v>
      </c>
      <c r="H10" s="36" t="s">
        <v>1403</v>
      </c>
      <c r="I10" s="36" t="s">
        <v>1404</v>
      </c>
      <c r="J10" s="36" t="s">
        <v>1405</v>
      </c>
      <c r="K10" s="36" t="s">
        <v>1406</v>
      </c>
    </row>
    <row r="11" spans="1:11" ht="12.75" customHeight="1">
      <c r="A11" s="39" t="s">
        <v>1407</v>
      </c>
      <c r="B11" s="37" t="s">
        <v>1408</v>
      </c>
      <c r="C11" s="37" t="s">
        <v>1409</v>
      </c>
      <c r="D11" s="37" t="s">
        <v>1410</v>
      </c>
      <c r="E11" s="37" t="s">
        <v>1411</v>
      </c>
      <c r="F11" s="37" t="s">
        <v>1412</v>
      </c>
      <c r="G11" s="37" t="s">
        <v>1413</v>
      </c>
      <c r="H11" s="37" t="s">
        <v>1414</v>
      </c>
      <c r="I11" s="37" t="s">
        <v>1415</v>
      </c>
      <c r="J11" s="37" t="s">
        <v>1416</v>
      </c>
      <c r="K11" s="37" t="s">
        <v>1417</v>
      </c>
    </row>
    <row r="12" spans="1:11" ht="12.75" customHeight="1">
      <c r="A12" s="178" t="s">
        <v>1381</v>
      </c>
      <c r="B12" s="35" t="s">
        <v>693</v>
      </c>
      <c r="C12" s="35" t="s">
        <v>931</v>
      </c>
      <c r="D12" s="35" t="s">
        <v>898</v>
      </c>
      <c r="E12" s="35" t="s">
        <v>895</v>
      </c>
      <c r="F12" s="35" t="s">
        <v>779</v>
      </c>
      <c r="G12" s="35" t="s">
        <v>765</v>
      </c>
      <c r="H12" s="35" t="s">
        <v>909</v>
      </c>
      <c r="I12" s="35" t="s">
        <v>998</v>
      </c>
      <c r="J12" s="35" t="s">
        <v>1105</v>
      </c>
      <c r="K12" s="35" t="s">
        <v>1212</v>
      </c>
    </row>
    <row r="13" spans="1:11" ht="12.75" customHeight="1">
      <c r="A13" s="38" t="s">
        <v>1418</v>
      </c>
      <c r="B13" s="36" t="s">
        <v>1419</v>
      </c>
      <c r="C13" s="36" t="s">
        <v>1420</v>
      </c>
      <c r="D13" s="36" t="s">
        <v>1421</v>
      </c>
      <c r="E13" s="36" t="s">
        <v>1422</v>
      </c>
      <c r="F13" s="36" t="s">
        <v>1423</v>
      </c>
      <c r="G13" s="36" t="s">
        <v>1424</v>
      </c>
      <c r="H13" s="36" t="s">
        <v>1425</v>
      </c>
      <c r="I13" s="36" t="s">
        <v>1426</v>
      </c>
      <c r="J13" s="36" t="s">
        <v>1427</v>
      </c>
      <c r="K13" s="36" t="s">
        <v>1428</v>
      </c>
    </row>
    <row r="14" spans="1:11" ht="12.75" customHeight="1">
      <c r="A14" s="39" t="s">
        <v>1407</v>
      </c>
      <c r="B14" s="37" t="s">
        <v>1429</v>
      </c>
      <c r="C14" s="37" t="s">
        <v>1430</v>
      </c>
      <c r="D14" s="37" t="s">
        <v>1431</v>
      </c>
      <c r="E14" s="37" t="s">
        <v>1432</v>
      </c>
      <c r="F14" s="37" t="s">
        <v>1412</v>
      </c>
      <c r="G14" s="37" t="s">
        <v>1433</v>
      </c>
      <c r="H14" s="37" t="s">
        <v>1414</v>
      </c>
      <c r="I14" s="37" t="s">
        <v>1415</v>
      </c>
      <c r="J14" s="37" t="s">
        <v>1416</v>
      </c>
      <c r="K14" s="37" t="s">
        <v>1417</v>
      </c>
    </row>
    <row r="15" spans="1:11" ht="12.75" customHeight="1">
      <c r="A15" s="178" t="s">
        <v>1434</v>
      </c>
      <c r="B15" s="35" t="s">
        <v>683</v>
      </c>
      <c r="C15" s="35" t="s">
        <v>824</v>
      </c>
      <c r="D15" s="35" t="s">
        <v>710</v>
      </c>
      <c r="E15" s="35" t="s">
        <v>703</v>
      </c>
      <c r="F15" s="35" t="s">
        <v>731</v>
      </c>
      <c r="G15" s="35" t="s">
        <v>731</v>
      </c>
      <c r="H15" s="35" t="s">
        <v>684</v>
      </c>
      <c r="I15" s="35" t="s">
        <v>999</v>
      </c>
      <c r="J15" s="35" t="s">
        <v>1097</v>
      </c>
      <c r="K15" s="35" t="s">
        <v>1252</v>
      </c>
    </row>
    <row r="16" spans="1:11" ht="12.75" customHeight="1">
      <c r="A16" s="38" t="s">
        <v>1435</v>
      </c>
      <c r="B16" s="36" t="s">
        <v>1436</v>
      </c>
      <c r="C16" s="36" t="s">
        <v>1437</v>
      </c>
      <c r="D16" s="36" t="s">
        <v>1438</v>
      </c>
      <c r="E16" s="36" t="s">
        <v>1439</v>
      </c>
      <c r="F16" s="36" t="s">
        <v>1440</v>
      </c>
      <c r="G16" s="36" t="s">
        <v>1440</v>
      </c>
      <c r="H16" s="36" t="s">
        <v>1441</v>
      </c>
      <c r="I16" s="36" t="s">
        <v>1442</v>
      </c>
      <c r="J16" s="36" t="s">
        <v>1443</v>
      </c>
      <c r="K16" s="36" t="s">
        <v>1444</v>
      </c>
    </row>
    <row r="17" spans="1:11" ht="12.75" customHeight="1">
      <c r="A17" s="38" t="s">
        <v>1445</v>
      </c>
      <c r="B17" s="40" t="s">
        <v>1408</v>
      </c>
      <c r="C17" s="37" t="s">
        <v>1430</v>
      </c>
      <c r="D17" s="37" t="s">
        <v>1431</v>
      </c>
      <c r="E17" s="37" t="s">
        <v>1432</v>
      </c>
      <c r="F17" s="37" t="s">
        <v>1446</v>
      </c>
      <c r="G17" s="37" t="s">
        <v>1447</v>
      </c>
      <c r="H17" s="37" t="s">
        <v>1448</v>
      </c>
      <c r="I17" s="37" t="s">
        <v>1415</v>
      </c>
      <c r="J17" s="37" t="s">
        <v>1449</v>
      </c>
      <c r="K17" s="37" t="s">
        <v>1450</v>
      </c>
    </row>
    <row r="18" spans="1:11" ht="12.75" customHeight="1">
      <c r="A18" s="300" t="s">
        <v>1451</v>
      </c>
      <c r="B18" s="35" t="s">
        <v>695</v>
      </c>
      <c r="C18" s="35" t="s">
        <v>819</v>
      </c>
      <c r="D18" s="35" t="s">
        <v>711</v>
      </c>
      <c r="E18" s="35" t="s">
        <v>704</v>
      </c>
      <c r="F18" s="35" t="s">
        <v>957</v>
      </c>
      <c r="G18" s="35" t="s">
        <v>767</v>
      </c>
      <c r="H18" s="35" t="s">
        <v>957</v>
      </c>
      <c r="I18" s="35" t="s">
        <v>992</v>
      </c>
      <c r="J18" s="35" t="s">
        <v>1098</v>
      </c>
      <c r="K18" s="35" t="s">
        <v>1234</v>
      </c>
    </row>
    <row r="19" spans="1:11" ht="12.75" customHeight="1">
      <c r="A19" s="301" t="s">
        <v>1452</v>
      </c>
      <c r="B19" s="36" t="s">
        <v>1453</v>
      </c>
      <c r="C19" s="36" t="s">
        <v>1454</v>
      </c>
      <c r="D19" s="36" t="s">
        <v>1455</v>
      </c>
      <c r="E19" s="36" t="s">
        <v>1456</v>
      </c>
      <c r="F19" s="36" t="s">
        <v>1457</v>
      </c>
      <c r="G19" s="36" t="s">
        <v>1458</v>
      </c>
      <c r="H19" s="36" t="s">
        <v>1457</v>
      </c>
      <c r="I19" s="36" t="s">
        <v>1459</v>
      </c>
      <c r="J19" s="36" t="s">
        <v>1460</v>
      </c>
      <c r="K19" s="36" t="s">
        <v>1461</v>
      </c>
    </row>
    <row r="20" spans="1:11" ht="12.75" customHeight="1">
      <c r="A20" s="301" t="s">
        <v>1445</v>
      </c>
      <c r="B20" s="40" t="s">
        <v>1429</v>
      </c>
      <c r="C20" s="40" t="s">
        <v>1409</v>
      </c>
      <c r="D20" s="40" t="s">
        <v>1431</v>
      </c>
      <c r="E20" s="40" t="s">
        <v>1432</v>
      </c>
      <c r="F20" s="40" t="s">
        <v>1446</v>
      </c>
      <c r="G20" s="40" t="s">
        <v>1433</v>
      </c>
      <c r="H20" s="40" t="s">
        <v>1462</v>
      </c>
      <c r="I20" s="40" t="s">
        <v>1415</v>
      </c>
      <c r="J20" s="40" t="s">
        <v>1449</v>
      </c>
      <c r="K20" s="40" t="s">
        <v>1463</v>
      </c>
    </row>
    <row r="21" spans="1:11" ht="12.75" customHeight="1">
      <c r="A21" s="302"/>
      <c r="B21" s="37"/>
      <c r="C21" s="37"/>
      <c r="D21" s="37"/>
      <c r="E21" s="37"/>
      <c r="F21" s="37"/>
      <c r="G21" s="37" t="s">
        <v>1447</v>
      </c>
      <c r="H21" s="37"/>
      <c r="I21" s="37"/>
      <c r="J21" s="37"/>
      <c r="K21" s="37" t="s">
        <v>1450</v>
      </c>
    </row>
    <row r="22" spans="1:11" ht="12.75" customHeight="1">
      <c r="A22" s="299" t="s">
        <v>1833</v>
      </c>
      <c r="B22" s="40" t="s">
        <v>1696</v>
      </c>
      <c r="C22" s="35" t="s">
        <v>1655</v>
      </c>
      <c r="D22" s="35" t="s">
        <v>1615</v>
      </c>
      <c r="E22" s="35" t="s">
        <v>1598</v>
      </c>
      <c r="F22" s="35" t="s">
        <v>1666</v>
      </c>
      <c r="G22" s="35" t="s">
        <v>1151</v>
      </c>
      <c r="H22" s="35" t="s">
        <v>1611</v>
      </c>
      <c r="I22" s="35" t="s">
        <v>1679</v>
      </c>
      <c r="J22" s="35" t="s">
        <v>1713</v>
      </c>
      <c r="K22" s="35" t="s">
        <v>1744</v>
      </c>
    </row>
    <row r="23" spans="1:11" ht="12.75" customHeight="1">
      <c r="A23" s="38" t="s">
        <v>1834</v>
      </c>
      <c r="B23" s="36" t="s">
        <v>1835</v>
      </c>
      <c r="C23" s="36" t="s">
        <v>1836</v>
      </c>
      <c r="D23" s="36" t="s">
        <v>1837</v>
      </c>
      <c r="E23" s="36" t="s">
        <v>1838</v>
      </c>
      <c r="F23" s="36" t="s">
        <v>1839</v>
      </c>
      <c r="G23" s="36" t="s">
        <v>1840</v>
      </c>
      <c r="H23" s="36" t="s">
        <v>1841</v>
      </c>
      <c r="I23" s="36" t="s">
        <v>1842</v>
      </c>
      <c r="J23" s="36" t="s">
        <v>1843</v>
      </c>
      <c r="K23" s="36" t="s">
        <v>1844</v>
      </c>
    </row>
    <row r="24" spans="1:11" ht="12.75" customHeight="1">
      <c r="A24" s="39" t="s">
        <v>1845</v>
      </c>
      <c r="B24" s="37" t="s">
        <v>1846</v>
      </c>
      <c r="C24" s="37" t="s">
        <v>1847</v>
      </c>
      <c r="D24" s="37" t="s">
        <v>1431</v>
      </c>
      <c r="E24" s="37" t="s">
        <v>1432</v>
      </c>
      <c r="F24" s="37" t="s">
        <v>1412</v>
      </c>
      <c r="G24" s="37" t="s">
        <v>1433</v>
      </c>
      <c r="H24" s="37" t="s">
        <v>1414</v>
      </c>
      <c r="I24" s="37" t="s">
        <v>1848</v>
      </c>
      <c r="J24" s="37" t="s">
        <v>1416</v>
      </c>
      <c r="K24" s="37" t="s">
        <v>1463</v>
      </c>
    </row>
    <row r="25" spans="1:11" ht="12.75" customHeight="1">
      <c r="A25" s="178" t="s">
        <v>1849</v>
      </c>
      <c r="B25" s="35" t="s">
        <v>1601</v>
      </c>
      <c r="C25" s="35" t="s">
        <v>1656</v>
      </c>
      <c r="D25" s="35" t="s">
        <v>1619</v>
      </c>
      <c r="E25" s="35" t="s">
        <v>1599</v>
      </c>
      <c r="F25" s="35" t="s">
        <v>1667</v>
      </c>
      <c r="G25" s="35" t="s">
        <v>1634</v>
      </c>
      <c r="H25" s="35" t="s">
        <v>1620</v>
      </c>
      <c r="I25" s="35" t="s">
        <v>1680</v>
      </c>
      <c r="J25" s="35" t="s">
        <v>1714</v>
      </c>
      <c r="K25" s="35" t="s">
        <v>1745</v>
      </c>
    </row>
    <row r="26" spans="1:11" ht="12.75" customHeight="1">
      <c r="A26" s="38" t="s">
        <v>1850</v>
      </c>
      <c r="B26" s="36" t="s">
        <v>1851</v>
      </c>
      <c r="C26" s="36" t="s">
        <v>1852</v>
      </c>
      <c r="D26" s="36" t="s">
        <v>1853</v>
      </c>
      <c r="E26" s="36" t="s">
        <v>1854</v>
      </c>
      <c r="F26" s="36" t="s">
        <v>1855</v>
      </c>
      <c r="G26" s="36" t="s">
        <v>1856</v>
      </c>
      <c r="H26" s="36" t="s">
        <v>1857</v>
      </c>
      <c r="I26" s="36" t="s">
        <v>1858</v>
      </c>
      <c r="J26" s="36" t="s">
        <v>1859</v>
      </c>
      <c r="K26" s="36" t="s">
        <v>1860</v>
      </c>
    </row>
    <row r="27" spans="1:11" ht="12.75" customHeight="1">
      <c r="A27" s="38" t="s">
        <v>1861</v>
      </c>
      <c r="B27" s="40" t="s">
        <v>1429</v>
      </c>
      <c r="C27" s="37" t="s">
        <v>1847</v>
      </c>
      <c r="D27" s="37" t="s">
        <v>1862</v>
      </c>
      <c r="E27" s="37" t="s">
        <v>1432</v>
      </c>
      <c r="F27" s="37" t="s">
        <v>1412</v>
      </c>
      <c r="G27" s="37" t="s">
        <v>1433</v>
      </c>
      <c r="H27" s="37" t="s">
        <v>1448</v>
      </c>
      <c r="I27" s="37" t="s">
        <v>1848</v>
      </c>
      <c r="J27" s="37" t="s">
        <v>1416</v>
      </c>
      <c r="K27" s="37" t="s">
        <v>1463</v>
      </c>
    </row>
    <row r="28" spans="1:11" ht="12.75" customHeight="1">
      <c r="A28" s="178" t="s">
        <v>2337</v>
      </c>
      <c r="B28" s="35" t="s">
        <v>1864</v>
      </c>
      <c r="C28" s="35" t="s">
        <v>1871</v>
      </c>
      <c r="D28" s="35" t="s">
        <v>1873</v>
      </c>
      <c r="E28" s="35" t="s">
        <v>1866</v>
      </c>
      <c r="F28" s="35" t="s">
        <v>1913</v>
      </c>
      <c r="G28" s="35" t="s">
        <v>1894</v>
      </c>
      <c r="H28" s="35" t="s">
        <v>1877</v>
      </c>
      <c r="I28" s="35" t="s">
        <v>1310</v>
      </c>
      <c r="J28" s="35" t="s">
        <v>1934</v>
      </c>
      <c r="K28" s="35" t="s">
        <v>1971</v>
      </c>
    </row>
    <row r="29" spans="1:11" ht="12.75" customHeight="1">
      <c r="A29" s="38" t="s">
        <v>2338</v>
      </c>
      <c r="B29" s="36" t="s">
        <v>2339</v>
      </c>
      <c r="C29" s="36" t="s">
        <v>2340</v>
      </c>
      <c r="D29" s="36" t="s">
        <v>2341</v>
      </c>
      <c r="E29" s="36" t="s">
        <v>2342</v>
      </c>
      <c r="F29" s="36" t="s">
        <v>2343</v>
      </c>
      <c r="G29" s="36" t="s">
        <v>2344</v>
      </c>
      <c r="H29" s="36" t="s">
        <v>0</v>
      </c>
      <c r="I29" s="36" t="s">
        <v>1</v>
      </c>
      <c r="J29" s="36" t="s">
        <v>2</v>
      </c>
      <c r="K29" s="36" t="s">
        <v>3</v>
      </c>
    </row>
    <row r="30" spans="1:11" ht="12.75" customHeight="1">
      <c r="A30" s="38" t="s">
        <v>1845</v>
      </c>
      <c r="B30" s="40" t="s">
        <v>1408</v>
      </c>
      <c r="C30" s="37" t="s">
        <v>1847</v>
      </c>
      <c r="D30" s="37" t="s">
        <v>1431</v>
      </c>
      <c r="E30" s="37" t="s">
        <v>1432</v>
      </c>
      <c r="F30" s="37" t="s">
        <v>1412</v>
      </c>
      <c r="G30" s="37" t="s">
        <v>1447</v>
      </c>
      <c r="H30" s="37" t="s">
        <v>1414</v>
      </c>
      <c r="I30" s="37" t="s">
        <v>1848</v>
      </c>
      <c r="J30" s="37" t="s">
        <v>1416</v>
      </c>
      <c r="K30" s="37" t="s">
        <v>1417</v>
      </c>
    </row>
    <row r="31" spans="1:11" ht="12.75" customHeight="1">
      <c r="A31" s="178" t="s">
        <v>4</v>
      </c>
      <c r="B31" s="35" t="s">
        <v>1865</v>
      </c>
      <c r="C31" s="35" t="s">
        <v>1908</v>
      </c>
      <c r="D31" s="35" t="s">
        <v>1869</v>
      </c>
      <c r="E31" s="35" t="s">
        <v>1867</v>
      </c>
      <c r="F31" s="35" t="s">
        <v>1914</v>
      </c>
      <c r="G31" s="35" t="s">
        <v>1892</v>
      </c>
      <c r="H31" s="35" t="s">
        <v>1872</v>
      </c>
      <c r="I31" s="35" t="s">
        <v>1922</v>
      </c>
      <c r="J31" s="35" t="s">
        <v>1935</v>
      </c>
      <c r="K31" s="35" t="s">
        <v>1976</v>
      </c>
    </row>
    <row r="32" spans="1:11" ht="12.75" customHeight="1">
      <c r="A32" s="38" t="s">
        <v>5</v>
      </c>
      <c r="B32" s="36" t="s">
        <v>6</v>
      </c>
      <c r="C32" s="36" t="s">
        <v>7</v>
      </c>
      <c r="D32" s="36" t="s">
        <v>8</v>
      </c>
      <c r="E32" s="36" t="s">
        <v>9</v>
      </c>
      <c r="F32" s="36" t="s">
        <v>10</v>
      </c>
      <c r="G32" s="36" t="s">
        <v>11</v>
      </c>
      <c r="H32" s="36" t="s">
        <v>12</v>
      </c>
      <c r="I32" s="36" t="s">
        <v>13</v>
      </c>
      <c r="J32" s="36" t="s">
        <v>14</v>
      </c>
      <c r="K32" s="36" t="s">
        <v>15</v>
      </c>
    </row>
    <row r="33" spans="1:11" ht="12.75" customHeight="1">
      <c r="A33" s="38" t="s">
        <v>1861</v>
      </c>
      <c r="B33" s="40" t="s">
        <v>1408</v>
      </c>
      <c r="C33" s="37" t="s">
        <v>1847</v>
      </c>
      <c r="D33" s="37" t="s">
        <v>1862</v>
      </c>
      <c r="E33" s="37" t="s">
        <v>1432</v>
      </c>
      <c r="F33" s="37" t="s">
        <v>1412</v>
      </c>
      <c r="G33" s="37" t="s">
        <v>1433</v>
      </c>
      <c r="H33" s="37" t="s">
        <v>1448</v>
      </c>
      <c r="I33" s="37" t="s">
        <v>1848</v>
      </c>
      <c r="J33" s="37" t="s">
        <v>1416</v>
      </c>
      <c r="K33" s="37" t="s">
        <v>1463</v>
      </c>
    </row>
    <row r="34" spans="1:11" ht="12.75" customHeight="1">
      <c r="A34" s="178" t="s">
        <v>16</v>
      </c>
      <c r="B34" s="35" t="s">
        <v>2013</v>
      </c>
      <c r="C34" s="35" t="s">
        <v>2130</v>
      </c>
      <c r="D34" s="35" t="s">
        <v>2008</v>
      </c>
      <c r="E34" s="35" t="s">
        <v>2003</v>
      </c>
      <c r="F34" s="35" t="s">
        <v>2114</v>
      </c>
      <c r="G34" s="35" t="s">
        <v>2051</v>
      </c>
      <c r="H34" s="35" t="s">
        <v>2024</v>
      </c>
      <c r="I34" s="35" t="s">
        <v>2148</v>
      </c>
      <c r="J34" s="35" t="s">
        <v>2101</v>
      </c>
      <c r="K34" s="35" t="s">
        <v>2257</v>
      </c>
    </row>
    <row r="35" spans="1:11" ht="12.75" customHeight="1">
      <c r="A35" s="38" t="s">
        <v>17</v>
      </c>
      <c r="B35" s="36" t="s">
        <v>18</v>
      </c>
      <c r="C35" s="36" t="s">
        <v>19</v>
      </c>
      <c r="D35" s="36" t="s">
        <v>20</v>
      </c>
      <c r="E35" s="36" t="s">
        <v>21</v>
      </c>
      <c r="F35" s="36" t="s">
        <v>22</v>
      </c>
      <c r="G35" s="36" t="s">
        <v>23</v>
      </c>
      <c r="H35" s="36" t="s">
        <v>24</v>
      </c>
      <c r="I35" s="36" t="s">
        <v>25</v>
      </c>
      <c r="J35" s="36" t="s">
        <v>26</v>
      </c>
      <c r="K35" s="36" t="s">
        <v>27</v>
      </c>
    </row>
    <row r="36" spans="1:11" ht="12.75" customHeight="1">
      <c r="A36" s="38" t="s">
        <v>28</v>
      </c>
      <c r="B36" s="40" t="s">
        <v>1429</v>
      </c>
      <c r="C36" s="37" t="s">
        <v>1847</v>
      </c>
      <c r="D36" s="37" t="s">
        <v>1862</v>
      </c>
      <c r="E36" s="37" t="s">
        <v>1432</v>
      </c>
      <c r="F36" s="37" t="s">
        <v>1412</v>
      </c>
      <c r="G36" s="37" t="s">
        <v>1447</v>
      </c>
      <c r="H36" s="37" t="s">
        <v>1414</v>
      </c>
      <c r="I36" s="37" t="s">
        <v>1848</v>
      </c>
      <c r="J36" s="37" t="s">
        <v>29</v>
      </c>
      <c r="K36" s="37" t="s">
        <v>1417</v>
      </c>
    </row>
    <row r="37" spans="1:11" ht="12.75" customHeight="1">
      <c r="A37" s="178" t="s">
        <v>30</v>
      </c>
      <c r="B37" s="35" t="s">
        <v>2014</v>
      </c>
      <c r="C37" s="35" t="s">
        <v>2131</v>
      </c>
      <c r="D37" s="35" t="s">
        <v>2009</v>
      </c>
      <c r="E37" s="35" t="s">
        <v>2004</v>
      </c>
      <c r="F37" s="35" t="s">
        <v>2115</v>
      </c>
      <c r="G37" s="35" t="s">
        <v>2052</v>
      </c>
      <c r="H37" s="35" t="s">
        <v>2025</v>
      </c>
      <c r="I37" s="35" t="s">
        <v>2149</v>
      </c>
      <c r="J37" s="35" t="s">
        <v>2226</v>
      </c>
      <c r="K37" s="35" t="s">
        <v>2258</v>
      </c>
    </row>
    <row r="38" spans="1:11" ht="12.75" customHeight="1">
      <c r="A38" s="38" t="s">
        <v>31</v>
      </c>
      <c r="B38" s="36" t="s">
        <v>32</v>
      </c>
      <c r="C38" s="36" t="s">
        <v>33</v>
      </c>
      <c r="D38" s="36" t="s">
        <v>34</v>
      </c>
      <c r="E38" s="36" t="s">
        <v>2339</v>
      </c>
      <c r="F38" s="36" t="s">
        <v>35</v>
      </c>
      <c r="G38" s="36" t="s">
        <v>36</v>
      </c>
      <c r="H38" s="36" t="s">
        <v>37</v>
      </c>
      <c r="I38" s="36" t="s">
        <v>38</v>
      </c>
      <c r="J38" s="36" t="s">
        <v>39</v>
      </c>
      <c r="K38" s="36" t="s">
        <v>40</v>
      </c>
    </row>
    <row r="39" spans="1:11" ht="12.75" customHeight="1">
      <c r="A39" s="38" t="s">
        <v>41</v>
      </c>
      <c r="B39" s="40" t="s">
        <v>1429</v>
      </c>
      <c r="C39" s="37" t="s">
        <v>1847</v>
      </c>
      <c r="D39" s="37" t="s">
        <v>1862</v>
      </c>
      <c r="E39" s="37" t="s">
        <v>1432</v>
      </c>
      <c r="F39" s="37" t="s">
        <v>1412</v>
      </c>
      <c r="G39" s="37" t="s">
        <v>1447</v>
      </c>
      <c r="H39" s="37" t="s">
        <v>1414</v>
      </c>
      <c r="I39" s="37" t="s">
        <v>1848</v>
      </c>
      <c r="J39" s="37" t="s">
        <v>29</v>
      </c>
      <c r="K39" s="37" t="s">
        <v>1417</v>
      </c>
    </row>
    <row r="40" spans="1:11" ht="12.75" customHeight="1">
      <c r="A40" s="178" t="s">
        <v>42</v>
      </c>
      <c r="B40" s="35" t="s">
        <v>1714</v>
      </c>
      <c r="C40" s="35" t="s">
        <v>2132</v>
      </c>
      <c r="D40" s="35" t="s">
        <v>2010</v>
      </c>
      <c r="E40" s="35" t="s">
        <v>2005</v>
      </c>
      <c r="F40" s="35" t="s">
        <v>2121</v>
      </c>
      <c r="G40" s="35" t="s">
        <v>2058</v>
      </c>
      <c r="H40" s="35" t="s">
        <v>2026</v>
      </c>
      <c r="I40" s="35" t="s">
        <v>2150</v>
      </c>
      <c r="J40" s="35" t="s">
        <v>2227</v>
      </c>
      <c r="K40" s="35" t="s">
        <v>2265</v>
      </c>
    </row>
    <row r="41" spans="1:11" ht="12.75" customHeight="1">
      <c r="A41" s="38" t="s">
        <v>43</v>
      </c>
      <c r="B41" s="36" t="s">
        <v>44</v>
      </c>
      <c r="C41" s="36" t="s">
        <v>45</v>
      </c>
      <c r="D41" s="36" t="s">
        <v>46</v>
      </c>
      <c r="E41" s="36" t="s">
        <v>47</v>
      </c>
      <c r="F41" s="36" t="s">
        <v>48</v>
      </c>
      <c r="G41" s="36" t="s">
        <v>49</v>
      </c>
      <c r="H41" s="36" t="s">
        <v>50</v>
      </c>
      <c r="I41" s="36" t="s">
        <v>51</v>
      </c>
      <c r="J41" s="36" t="s">
        <v>52</v>
      </c>
      <c r="K41" s="36" t="s">
        <v>53</v>
      </c>
    </row>
    <row r="42" spans="1:11" ht="12.75" customHeight="1">
      <c r="A42" s="39" t="s">
        <v>28</v>
      </c>
      <c r="B42" s="37" t="s">
        <v>1429</v>
      </c>
      <c r="C42" s="37" t="s">
        <v>1847</v>
      </c>
      <c r="D42" s="37" t="s">
        <v>1862</v>
      </c>
      <c r="E42" s="37" t="s">
        <v>1432</v>
      </c>
      <c r="F42" s="37" t="s">
        <v>1446</v>
      </c>
      <c r="G42" s="37" t="s">
        <v>1433</v>
      </c>
      <c r="H42" s="37" t="s">
        <v>1414</v>
      </c>
      <c r="I42" s="37" t="s">
        <v>1848</v>
      </c>
      <c r="J42" s="37" t="s">
        <v>29</v>
      </c>
      <c r="K42" s="37" t="s">
        <v>1450</v>
      </c>
    </row>
    <row r="44" ht="12.75">
      <c r="A44" s="9" t="s">
        <v>54</v>
      </c>
    </row>
  </sheetData>
  <sheetProtection/>
  <mergeCells count="3">
    <mergeCell ref="A2:J2"/>
    <mergeCell ref="A3:J3"/>
    <mergeCell ref="A4:J4"/>
  </mergeCells>
  <printOptions/>
  <pageMargins left="0" right="0" top="0" bottom="0" header="0" footer="0"/>
  <pageSetup fitToHeight="1" fitToWidth="1" horizontalDpi="360" verticalDpi="36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2018-08-25T16:49:50Z</cp:lastPrinted>
  <dcterms:created xsi:type="dcterms:W3CDTF">2004-09-28T13:23:33Z</dcterms:created>
  <dcterms:modified xsi:type="dcterms:W3CDTF">2018-08-25T17:22:02Z</dcterms:modified>
  <cp:category/>
  <cp:version/>
  <cp:contentType/>
  <cp:contentStatus/>
</cp:coreProperties>
</file>