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89" firstSheet="3" activeTab="3"/>
  </bookViews>
  <sheets>
    <sheet name="Startlist" sheetId="1" r:id="rId1"/>
    <sheet name="Startlist 2.Day" sheetId="2" r:id="rId2"/>
    <sheet name="Results Day 1" sheetId="3" r:id="rId3"/>
    <sheet name="Results" sheetId="4" r:id="rId4"/>
    <sheet name="Teams" sheetId="5" r:id="rId5"/>
    <sheet name="Winners" sheetId="6" r:id="rId6"/>
    <sheet name="Retired" sheetId="7" r:id="rId7"/>
    <sheet name="Penalt" sheetId="8" r:id="rId8"/>
    <sheet name="Speed" sheetId="9" r:id="rId9"/>
    <sheet name="Classes" sheetId="10" r:id="rId10"/>
    <sheet name="Overall result" sheetId="11" r:id="rId11"/>
    <sheet name="EE Champ" sheetId="12" r:id="rId12"/>
    <sheet name="EE Powerstage" sheetId="13" r:id="rId13"/>
    <sheet name="Dmack Trophy" sheetId="14" r:id="rId14"/>
  </sheets>
  <definedNames>
    <definedName name="_xlnm._FilterDatabase" localSheetId="11" hidden="1">'EE Champ'!$A$7:$H$74</definedName>
    <definedName name="_xlnm._FilterDatabase" localSheetId="12" hidden="1">'EE Powerstage'!$A$7:$H$49</definedName>
    <definedName name="_xlnm._FilterDatabase" localSheetId="10" hidden="1">'Overall result'!$A$7:$H$81</definedName>
    <definedName name="_xlnm._FilterDatabase" localSheetId="0" hidden="1">'Startlist'!$A$7:$I$81</definedName>
    <definedName name="_xlnm._FilterDatabase" localSheetId="1" hidden="1">'Startlist 2.Day'!$A$7:$I$77</definedName>
    <definedName name="EXCKLASS" localSheetId="9">'Classes'!$C$8:$F$14</definedName>
    <definedName name="EXCPENAL" localSheetId="7">'Penalt'!$A$16:$J$26</definedName>
    <definedName name="EXCPENAL_1" localSheetId="7">'Penalt'!#REF!</definedName>
    <definedName name="EXCPENAL_2" localSheetId="7">'Penalt'!#REF!</definedName>
    <definedName name="EXCPENAL_3" localSheetId="7">'Penalt'!#REF!</definedName>
    <definedName name="EXCPENAL_4" localSheetId="7">'Penalt'!#REF!</definedName>
    <definedName name="EXCRETIR" localSheetId="6">'Retired'!$A$10:$H$39</definedName>
    <definedName name="EXCSTART" localSheetId="11">'EE Champ'!$A$8:$J$74</definedName>
    <definedName name="EXCSTART" localSheetId="12">'EE Powerstage'!$A$8:$I$49</definedName>
    <definedName name="EXCSTART" localSheetId="10">'Overall result'!$A$8:$J$81</definedName>
    <definedName name="EXCSTART" localSheetId="0">'Startlist'!$A$8:$J$81</definedName>
    <definedName name="EXCSTART" localSheetId="1">'Startlist 2.Day'!$A$8:$J$77</definedName>
    <definedName name="EXCSTART_1" localSheetId="10">'Overall result'!$A$8:$J$74</definedName>
    <definedName name="GGG" localSheetId="3">'Results'!$A$8:$R$155</definedName>
    <definedName name="GGG" localSheetId="2">'Results Day 1'!$A$8:$I$155</definedName>
    <definedName name="_xlnm.Print_Area" localSheetId="9">'Classes'!$A$1:$G$21</definedName>
    <definedName name="_xlnm.Print_Area" localSheetId="13">'Dmack Trophy'!$A$1:$Q$21</definedName>
    <definedName name="_xlnm.Print_Area" localSheetId="11">'EE Champ'!$A$1:$H$74</definedName>
    <definedName name="_xlnm.Print_Area" localSheetId="12">'EE Powerstage'!$A$1:$H$49</definedName>
    <definedName name="_xlnm.Print_Area" localSheetId="10">'Overall result'!$A$1:$H$79</definedName>
    <definedName name="_xlnm.Print_Area" localSheetId="7">'Penalt'!$A$1:$I$24</definedName>
    <definedName name="_xlnm.Print_Area" localSheetId="3">'Results'!$A$1:$Q$155</definedName>
    <definedName name="_xlnm.Print_Area" localSheetId="2">'Results Day 1'!$A$1:$H$155</definedName>
    <definedName name="_xlnm.Print_Area" localSheetId="6">'Retired'!$A$1:$G$39</definedName>
    <definedName name="_xlnm.Print_Area" localSheetId="8">'Speed'!$A$1:$H$52</definedName>
    <definedName name="_xlnm.Print_Area" localSheetId="0">'Startlist'!$B$44:$D$81</definedName>
    <definedName name="_xlnm.Print_Area" localSheetId="1">'Startlist 2.Day'!$A$1:$I$77</definedName>
    <definedName name="_xlnm.Print_Area" localSheetId="4">'Teams'!$A$1:$H$136</definedName>
    <definedName name="_xlnm.Print_Area" localSheetId="5">'Winners'!$A$1:$I$54</definedName>
  </definedNames>
  <calcPr fullCalcOnLoad="1"/>
</workbook>
</file>

<file path=xl/sharedStrings.xml><?xml version="1.0" encoding="utf-8"?>
<sst xmlns="http://schemas.openxmlformats.org/spreadsheetml/2006/main" count="5166" uniqueCount="2143">
  <si>
    <t>18:23</t>
  </si>
  <si>
    <t>Petri Pesu</t>
  </si>
  <si>
    <t>PETRI PESU</t>
  </si>
  <si>
    <t>18:25</t>
  </si>
  <si>
    <t>18:27</t>
  </si>
  <si>
    <t>18:29</t>
  </si>
  <si>
    <t>BMW Compact</t>
  </si>
  <si>
    <t>ERKI SPORT</t>
  </si>
  <si>
    <t>18:31</t>
  </si>
  <si>
    <t>BMW 320</t>
  </si>
  <si>
    <t>18:33</t>
  </si>
  <si>
    <t>18:35</t>
  </si>
  <si>
    <t>18:37</t>
  </si>
  <si>
    <t>18:39</t>
  </si>
  <si>
    <t>Volvo 240</t>
  </si>
  <si>
    <t>18:41</t>
  </si>
  <si>
    <t>Alex Forsström</t>
  </si>
  <si>
    <t>Mikko Lukka</t>
  </si>
  <si>
    <t>ALEX FORSSTRÖM</t>
  </si>
  <si>
    <t>18:43</t>
  </si>
  <si>
    <t>Niko Sorsa</t>
  </si>
  <si>
    <t>18:45</t>
  </si>
  <si>
    <t>18:47</t>
  </si>
  <si>
    <t>Raigo Reimal</t>
  </si>
  <si>
    <t>Magnus Lepp</t>
  </si>
  <si>
    <t>18:49</t>
  </si>
  <si>
    <t>18:51</t>
  </si>
  <si>
    <t>18:53</t>
  </si>
  <si>
    <t>18:55</t>
  </si>
  <si>
    <t>18:57</t>
  </si>
  <si>
    <t>18:59</t>
  </si>
  <si>
    <t>Esa Uski</t>
  </si>
  <si>
    <t>ESA USKI</t>
  </si>
  <si>
    <t>19:01</t>
  </si>
  <si>
    <t>Janar Lehtniit</t>
  </si>
  <si>
    <t>Rauno Orupōld</t>
  </si>
  <si>
    <t>19:03</t>
  </si>
  <si>
    <t>Karl Jalakas</t>
  </si>
  <si>
    <t>Rando Tark</t>
  </si>
  <si>
    <t>19:05</t>
  </si>
  <si>
    <t>Kermo Laus</t>
  </si>
  <si>
    <t>Kauri Pannas</t>
  </si>
  <si>
    <t>19:07</t>
  </si>
  <si>
    <t>19:09</t>
  </si>
  <si>
    <t>Klim Baikov</t>
  </si>
  <si>
    <t>Andrey Kleshchev</t>
  </si>
  <si>
    <t>KLIM BAIKOV</t>
  </si>
  <si>
    <t>19:11</t>
  </si>
  <si>
    <t>19:13</t>
  </si>
  <si>
    <t>Lada Samara</t>
  </si>
  <si>
    <t>19:15</t>
  </si>
  <si>
    <t>Peeter Kaibald</t>
  </si>
  <si>
    <t>Jarmo Liivak</t>
  </si>
  <si>
    <t>Fredi Kostikov</t>
  </si>
  <si>
    <t>Sven Andevei</t>
  </si>
  <si>
    <t>Lauri Peegel</t>
  </si>
  <si>
    <t>Silver Sōmer</t>
  </si>
  <si>
    <t>Gert Virves</t>
  </si>
  <si>
    <t>Opel Astra</t>
  </si>
  <si>
    <t>Indrek Ups</t>
  </si>
  <si>
    <t>Kenneth Sepp</t>
  </si>
  <si>
    <t>Tanel Kasesalu</t>
  </si>
  <si>
    <t>Roland Poom</t>
  </si>
  <si>
    <t>Marti Halling</t>
  </si>
  <si>
    <t>Miko Niinemäe</t>
  </si>
  <si>
    <t>Class</t>
  </si>
  <si>
    <t>Drivers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</si>
  <si>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</si>
  <si>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</si>
  <si>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</si>
  <si>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</si>
  <si>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</si>
  <si>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</si>
  <si>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</si>
  <si>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</si>
  <si>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</si>
  <si>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</si>
  <si>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</si>
  <si>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</si>
  <si>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</si>
  <si>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</si>
  <si>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</si>
  <si>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</si>
  <si>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</si>
  <si>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</si>
  <si>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</si>
  <si>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</si>
  <si>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</si>
  <si>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</si>
  <si>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</si>
  <si>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</si>
  <si>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</si>
  <si>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</si>
  <si>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</si>
  <si>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</si>
  <si>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</si>
  <si>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</si>
  <si>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</si>
  <si>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</si>
  <si>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</si>
  <si>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</si>
  <si>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</si>
  <si>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</si>
  <si>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</si>
  <si>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</si>
  <si>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</si>
  <si>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</t>
  </si>
  <si>
    <t xml:space="preserve">    Special stages</t>
  </si>
  <si>
    <t>00</t>
  </si>
  <si>
    <t>0</t>
  </si>
  <si>
    <t>MV2</t>
  </si>
  <si>
    <t>EST</t>
  </si>
  <si>
    <t>SAR-TECH MOTORSPORT</t>
  </si>
  <si>
    <t>Mitsubishi Lancer Evo 9</t>
  </si>
  <si>
    <t>Rainer Aus</t>
  </si>
  <si>
    <t>Simo Koskinen</t>
  </si>
  <si>
    <t>Egon Kaur</t>
  </si>
  <si>
    <t>KAUR MOTORSPORT</t>
  </si>
  <si>
    <t>PROREHV RALLY TEAM</t>
  </si>
  <si>
    <t>Mitsubishi Lancer Evo 10</t>
  </si>
  <si>
    <t>MV8</t>
  </si>
  <si>
    <t>TIKKRI MOTORSPORT</t>
  </si>
  <si>
    <t>Mitsubishi Lancer Evo 6</t>
  </si>
  <si>
    <t>CUEKS RACING</t>
  </si>
  <si>
    <t>Subaru Impreza</t>
  </si>
  <si>
    <t>Mitsubishi Lancer Evo 8</t>
  </si>
  <si>
    <t>Aiko Aigro</t>
  </si>
  <si>
    <t>Kermo Kärtmann</t>
  </si>
  <si>
    <t>MV6</t>
  </si>
  <si>
    <t>Ken Torn</t>
  </si>
  <si>
    <t>Riivo Mesila</t>
  </si>
  <si>
    <t>Honda Civic Type-R</t>
  </si>
  <si>
    <t>MV4</t>
  </si>
  <si>
    <t>Peugeot 208 R2</t>
  </si>
  <si>
    <t>Peugeot 208</t>
  </si>
  <si>
    <t>Mait Maarend</t>
  </si>
  <si>
    <t>Mihkel Kapp</t>
  </si>
  <si>
    <t>Rünno Ubinhain</t>
  </si>
  <si>
    <t>MV7</t>
  </si>
  <si>
    <t>Dmitry Nikonchuk</t>
  </si>
  <si>
    <t>Elena Nikonchuk</t>
  </si>
  <si>
    <t>RUS</t>
  </si>
  <si>
    <t>MS RACING</t>
  </si>
  <si>
    <t>BMW M3</t>
  </si>
  <si>
    <t>Lembit Soe</t>
  </si>
  <si>
    <t>Ahto Pihlas</t>
  </si>
  <si>
    <t>Toyota Starlet</t>
  </si>
  <si>
    <t>Madis Vanaselja</t>
  </si>
  <si>
    <t>Jaanus Hōbemägi</t>
  </si>
  <si>
    <t>Ford Fiesta R2</t>
  </si>
  <si>
    <t>David Sultanjants</t>
  </si>
  <si>
    <t>Siim Oja</t>
  </si>
  <si>
    <t>Citroen DS3</t>
  </si>
  <si>
    <t>Sergey Uger</t>
  </si>
  <si>
    <t>CONE FOREST RALLY TEAM</t>
  </si>
  <si>
    <t>Kristo Subi</t>
  </si>
  <si>
    <t>ECOM MOTORSPORT</t>
  </si>
  <si>
    <t>Gustav Kruuda</t>
  </si>
  <si>
    <t>Ken Järveoja</t>
  </si>
  <si>
    <t>ALM MOTORSPORT</t>
  </si>
  <si>
    <t>LIT</t>
  </si>
  <si>
    <t>Vadim Kuznetsov</t>
  </si>
  <si>
    <t>Roman Kapustin</t>
  </si>
  <si>
    <t>Denis Levyatov</t>
  </si>
  <si>
    <t>RUS / ISR</t>
  </si>
  <si>
    <t>Mario Jürimäe</t>
  </si>
  <si>
    <t>Raiko Aru</t>
  </si>
  <si>
    <t>Veiko Kullamäe</t>
  </si>
  <si>
    <t>Karel Tölp</t>
  </si>
  <si>
    <t>Kaspar Kasari</t>
  </si>
  <si>
    <t>Hannes Kuusmaa</t>
  </si>
  <si>
    <t>MV5</t>
  </si>
  <si>
    <t>Rainer Meus</t>
  </si>
  <si>
    <t>Kaupo Vana</t>
  </si>
  <si>
    <t>Gert-Kaupo Kähr</t>
  </si>
  <si>
    <t>Jan Pantalon</t>
  </si>
  <si>
    <t>Honda Civic</t>
  </si>
  <si>
    <t>Marko Ringenberg</t>
  </si>
  <si>
    <t>Allar Heina</t>
  </si>
  <si>
    <t>Nissan Sunny</t>
  </si>
  <si>
    <t>Henri Franke</t>
  </si>
  <si>
    <t>Tauri Pihlas</t>
  </si>
  <si>
    <t>Ott Kiil</t>
  </si>
  <si>
    <t>VW Golf</t>
  </si>
  <si>
    <t>Alari Sillaste</t>
  </si>
  <si>
    <t>Arvo Liimann</t>
  </si>
  <si>
    <t>GAZ RALLIKLUBI</t>
  </si>
  <si>
    <t>AZLK 2140</t>
  </si>
  <si>
    <t>Veiko Liukanen</t>
  </si>
  <si>
    <t>MV3</t>
  </si>
  <si>
    <t>Kevin Kuusik</t>
  </si>
  <si>
    <t>OT RACING</t>
  </si>
  <si>
    <t>Rasmus Uustulnd</t>
  </si>
  <si>
    <t>Imre Kuusk</t>
  </si>
  <si>
    <t>Oliver Ojaperv</t>
  </si>
  <si>
    <t>Jarno Talve</t>
  </si>
  <si>
    <t>Martin Valter</t>
  </si>
  <si>
    <t>Results for  EMV 3 - Dmack Trophy</t>
  </si>
  <si>
    <t>Estonian Rally Championship</t>
  </si>
  <si>
    <t>8</t>
  </si>
  <si>
    <t>FIN</t>
  </si>
  <si>
    <t>Rauno Rohtmets</t>
  </si>
  <si>
    <t>Mait Madik</t>
  </si>
  <si>
    <t>Toomas Tauk</t>
  </si>
  <si>
    <t>Maria Uger</t>
  </si>
  <si>
    <t>Rainer Tuberik</t>
  </si>
  <si>
    <t>Tauri Taevas</t>
  </si>
  <si>
    <t>Jüri Lindmets</t>
  </si>
  <si>
    <t>Nele Helü</t>
  </si>
  <si>
    <t>Meelis Hirsnik</t>
  </si>
  <si>
    <t>Kaido Oru</t>
  </si>
  <si>
    <t>Results Day 1</t>
  </si>
  <si>
    <t>Carl Terras</t>
  </si>
  <si>
    <t>Ranno Bundsen</t>
  </si>
  <si>
    <t>Robert Loshtshenikov</t>
  </si>
  <si>
    <t>ISR / EST</t>
  </si>
  <si>
    <t>Janar Tänak</t>
  </si>
  <si>
    <t>Kasper Koosa</t>
  </si>
  <si>
    <t>Ronald Jürgenson</t>
  </si>
  <si>
    <t>Ford Fiesta</t>
  </si>
  <si>
    <t>9</t>
  </si>
  <si>
    <t>Toivo Liukanen</t>
  </si>
  <si>
    <t>Roland Murakas</t>
  </si>
  <si>
    <t>Kalle Adler</t>
  </si>
  <si>
    <t>18:00</t>
  </si>
  <si>
    <t>18:02</t>
  </si>
  <si>
    <t>18:04</t>
  </si>
  <si>
    <t>18:06</t>
  </si>
  <si>
    <t>18:08</t>
  </si>
  <si>
    <t>18:10</t>
  </si>
  <si>
    <t>18:12</t>
  </si>
  <si>
    <t>18:14</t>
  </si>
  <si>
    <t>18:16</t>
  </si>
  <si>
    <t>18:18</t>
  </si>
  <si>
    <t>18:20</t>
  </si>
  <si>
    <t>18:22</t>
  </si>
  <si>
    <t>18:24</t>
  </si>
  <si>
    <t>18:26</t>
  </si>
  <si>
    <t>18:28</t>
  </si>
  <si>
    <t>18:30</t>
  </si>
  <si>
    <t>18:32</t>
  </si>
  <si>
    <t>18:34</t>
  </si>
  <si>
    <t>Vallo Nuuter</t>
  </si>
  <si>
    <t>18:36</t>
  </si>
  <si>
    <t>18:38</t>
  </si>
  <si>
    <t>18:40</t>
  </si>
  <si>
    <t>18:42</t>
  </si>
  <si>
    <t>18:44</t>
  </si>
  <si>
    <t>18:46</t>
  </si>
  <si>
    <t>18:48</t>
  </si>
  <si>
    <t>18:50</t>
  </si>
  <si>
    <t>18:52</t>
  </si>
  <si>
    <t>18:54</t>
  </si>
  <si>
    <t>18:56</t>
  </si>
  <si>
    <t>18:58</t>
  </si>
  <si>
    <t>Silver Simm</t>
  </si>
  <si>
    <t>19:00</t>
  </si>
  <si>
    <t>Andres Lichtfeldt</t>
  </si>
  <si>
    <t>19:02</t>
  </si>
  <si>
    <t>BMW 318</t>
  </si>
  <si>
    <t>19:04</t>
  </si>
  <si>
    <t>19:06</t>
  </si>
  <si>
    <t>19:08</t>
  </si>
  <si>
    <t>19:10</t>
  </si>
  <si>
    <t>19:12</t>
  </si>
  <si>
    <t>19:14</t>
  </si>
  <si>
    <t>19:16</t>
  </si>
  <si>
    <t>Special Stages</t>
  </si>
  <si>
    <t>EE Championship Power Stage - Special Stage 10</t>
  </si>
  <si>
    <t>Raido Subi</t>
  </si>
  <si>
    <t>Priit Koik</t>
  </si>
  <si>
    <t>Mitsubishi Lancer Evo 7</t>
  </si>
  <si>
    <t>LAITSERALLYPARK</t>
  </si>
  <si>
    <t>Anre Saks</t>
  </si>
  <si>
    <t>Rainer Maasik</t>
  </si>
  <si>
    <t>Alari Kupri</t>
  </si>
  <si>
    <t>Taisko Lario</t>
  </si>
  <si>
    <t>Seppo Tuominen</t>
  </si>
  <si>
    <t>Safety 1</t>
  </si>
  <si>
    <t>Saku Vierimaa</t>
  </si>
  <si>
    <t>Mika Rajasalo</t>
  </si>
  <si>
    <t>BALTICRALLYRENT.COM</t>
  </si>
  <si>
    <t>MAIT MAAREND</t>
  </si>
  <si>
    <t>Aleksey Semenov</t>
  </si>
  <si>
    <t>Dmitriy Kolomiets</t>
  </si>
  <si>
    <t>RALLY CLUB</t>
  </si>
  <si>
    <t>Martin Vihmann</t>
  </si>
  <si>
    <t>Mart Tikkerbär</t>
  </si>
  <si>
    <t>Andres Preide</t>
  </si>
  <si>
    <t>Aleksandr Kornilov</t>
  </si>
  <si>
    <t>Siim Liivamägi</t>
  </si>
  <si>
    <t>Edvin Parisalu</t>
  </si>
  <si>
    <t>Andri Sirp</t>
  </si>
  <si>
    <t>Alain Sivous</t>
  </si>
  <si>
    <t>Janno ōunpuu</t>
  </si>
  <si>
    <t>LADA S1600</t>
  </si>
  <si>
    <t>Egidijus Valeisa</t>
  </si>
  <si>
    <t>Povilas Reisas</t>
  </si>
  <si>
    <t>4RACE</t>
  </si>
  <si>
    <t>LADA VFTS</t>
  </si>
  <si>
    <t>Matti Hämäläinen</t>
  </si>
  <si>
    <t>BMW 325 I</t>
  </si>
  <si>
    <t>LADA 2105</t>
  </si>
  <si>
    <t>PROREX RACING</t>
  </si>
  <si>
    <t>Mikko Kilpiä</t>
  </si>
  <si>
    <t>Mika Lassila</t>
  </si>
  <si>
    <t>MIKKO KILPIÄ</t>
  </si>
  <si>
    <t>Andres Tammel</t>
  </si>
  <si>
    <t>Ford Escort RS</t>
  </si>
  <si>
    <t>Ülari Randmer</t>
  </si>
  <si>
    <t>Linnar Simmo</t>
  </si>
  <si>
    <t>Gert Kull</t>
  </si>
  <si>
    <t>Toomas Keskküla</t>
  </si>
  <si>
    <t>Karl Küttim</t>
  </si>
  <si>
    <t>Raiko Lille</t>
  </si>
  <si>
    <t>Stef Vanparijs</t>
  </si>
  <si>
    <t>Maila Vaher</t>
  </si>
  <si>
    <t>Rait Raidma</t>
  </si>
  <si>
    <t>Rainis Raidma</t>
  </si>
  <si>
    <t>Siim Kahar</t>
  </si>
  <si>
    <t>Lauri Veso</t>
  </si>
  <si>
    <t>Taavi Niinemets</t>
  </si>
  <si>
    <t>Esko Allika</t>
  </si>
  <si>
    <t>GAZ 51A</t>
  </si>
  <si>
    <t>Tarmo Silt</t>
  </si>
  <si>
    <t>Raido Loel</t>
  </si>
  <si>
    <t>GAZ 51</t>
  </si>
  <si>
    <t>GAZ 51 RS</t>
  </si>
  <si>
    <t>Kristo Laadre</t>
  </si>
  <si>
    <t>Tarmo Bortnik</t>
  </si>
  <si>
    <t>Indrek Tulp</t>
  </si>
  <si>
    <t>William Butler</t>
  </si>
  <si>
    <t>Ross Whittock</t>
  </si>
  <si>
    <t>GBR</t>
  </si>
  <si>
    <t>FLIPSTICK MOTORSPORT</t>
  </si>
  <si>
    <t>TAISKO LARIO</t>
  </si>
  <si>
    <t>BALTIC MOTORSPORT PROMOTION</t>
  </si>
  <si>
    <t>Cristen Laos</t>
  </si>
  <si>
    <t>ME3 MOTOSPORT</t>
  </si>
  <si>
    <t>NESTE HARJU RALLY 2016</t>
  </si>
  <si>
    <t>27-28 May 2016</t>
  </si>
  <si>
    <t>Harjumaa, Estonia</t>
  </si>
  <si>
    <t>Stardiprotokoll  / Startlist for Day 2 ,  TC3B</t>
  </si>
  <si>
    <t>10</t>
  </si>
  <si>
    <t>11</t>
  </si>
  <si>
    <t>Ford Fiesta R2T</t>
  </si>
  <si>
    <t>Safety 2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</si>
  <si>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</si>
  <si>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</si>
  <si>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</si>
  <si>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</si>
  <si>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</si>
  <si>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>Uku-Alar Heldna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</si>
  <si>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</si>
  <si>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</si>
  <si>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</si>
  <si>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</si>
  <si>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</si>
  <si>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</si>
  <si>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</si>
  <si>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</si>
  <si>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</si>
  <si>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</si>
  <si>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</si>
  <si>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</si>
  <si>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</si>
  <si>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</si>
  <si>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</si>
  <si>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</si>
  <si>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</si>
  <si>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</si>
  <si>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</si>
  <si>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</si>
  <si>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</si>
  <si>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</si>
  <si>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</si>
  <si>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</si>
  <si>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</si>
  <si>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</si>
  <si>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</si>
  <si>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</si>
  <si>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</si>
  <si>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</si>
  <si>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</si>
  <si>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</si>
  <si>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</si>
  <si>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</si>
  <si>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</si>
  <si>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</si>
  <si>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</si>
  <si>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</si>
  <si>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</si>
  <si>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</si>
  <si>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</si>
  <si>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</si>
  <si>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</si>
  <si>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</si>
  <si>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</si>
  <si>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</si>
  <si>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</si>
  <si>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</si>
  <si>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</si>
  <si>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</si>
  <si>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</si>
  <si>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</si>
  <si>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</si>
  <si>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</si>
  <si>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</si>
  <si>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</si>
  <si>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</si>
  <si>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</si>
  <si>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</si>
  <si>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</si>
  <si>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</si>
  <si>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</si>
  <si>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>19:18</t>
  </si>
  <si>
    <t xml:space="preserve"> 68.</t>
  </si>
  <si>
    <t>19:19</t>
  </si>
  <si>
    <t xml:space="preserve"> 69.</t>
  </si>
  <si>
    <t>19:20</t>
  </si>
  <si>
    <t xml:space="preserve"> 70.</t>
  </si>
  <si>
    <t>19:21</t>
  </si>
  <si>
    <t xml:space="preserve"> 71.</t>
  </si>
  <si>
    <t>19:22</t>
  </si>
  <si>
    <t xml:space="preserve"> 72.</t>
  </si>
  <si>
    <t>19:23</t>
  </si>
  <si>
    <t xml:space="preserve"> 73.</t>
  </si>
  <si>
    <t>GAZ 51A LANG</t>
  </si>
  <si>
    <t>19:24</t>
  </si>
  <si>
    <t xml:space="preserve"> 74.</t>
  </si>
  <si>
    <t>19:25</t>
  </si>
  <si>
    <t>LAT</t>
  </si>
  <si>
    <t xml:space="preserve"> 17:56</t>
  </si>
  <si>
    <t xml:space="preserve"> 17:53</t>
  </si>
  <si>
    <t xml:space="preserve"> 17:50</t>
  </si>
  <si>
    <t xml:space="preserve"> 17:46</t>
  </si>
  <si>
    <t xml:space="preserve"> 6:46</t>
  </si>
  <si>
    <t xml:space="preserve"> 6:50</t>
  </si>
  <si>
    <t xml:space="preserve"> 6:53</t>
  </si>
  <si>
    <t xml:space="preserve"> 6:56</t>
  </si>
  <si>
    <t>SS1</t>
  </si>
  <si>
    <t>SS2</t>
  </si>
  <si>
    <t xml:space="preserve">  1/1</t>
  </si>
  <si>
    <t>Kaur/Simm</t>
  </si>
  <si>
    <t xml:space="preserve"> 3.43,5</t>
  </si>
  <si>
    <t xml:space="preserve"> 5.00,1</t>
  </si>
  <si>
    <t xml:space="preserve">   3/2</t>
  </si>
  <si>
    <t xml:space="preserve">   1/1</t>
  </si>
  <si>
    <t>+ 0.00,0</t>
  </si>
  <si>
    <t xml:space="preserve">  2/2</t>
  </si>
  <si>
    <t>Aus/Koskinen</t>
  </si>
  <si>
    <t xml:space="preserve"> 3.40,6</t>
  </si>
  <si>
    <t xml:space="preserve"> 5.10,2</t>
  </si>
  <si>
    <t xml:space="preserve">   2/2</t>
  </si>
  <si>
    <t xml:space="preserve">  3/3</t>
  </si>
  <si>
    <t>Murakas/Adler</t>
  </si>
  <si>
    <t xml:space="preserve"> 3.43,8</t>
  </si>
  <si>
    <t xml:space="preserve"> 5.10,8</t>
  </si>
  <si>
    <t xml:space="preserve">   4/3</t>
  </si>
  <si>
    <t xml:space="preserve">   3/3</t>
  </si>
  <si>
    <t xml:space="preserve">  4/1</t>
  </si>
  <si>
    <t>Bundsen/Loshtshenikov</t>
  </si>
  <si>
    <t xml:space="preserve"> 3.42,9</t>
  </si>
  <si>
    <t xml:space="preserve"> 5.11,9</t>
  </si>
  <si>
    <t xml:space="preserve">   2/1</t>
  </si>
  <si>
    <t xml:space="preserve">   4/1</t>
  </si>
  <si>
    <t>Aigro/Kärtmann</t>
  </si>
  <si>
    <t xml:space="preserve"> 3.46,4</t>
  </si>
  <si>
    <t xml:space="preserve"> 5.28,8</t>
  </si>
  <si>
    <t xml:space="preserve">   5/2</t>
  </si>
  <si>
    <t xml:space="preserve">   6/2</t>
  </si>
  <si>
    <t>Semenov/Kolomiets</t>
  </si>
  <si>
    <t xml:space="preserve"> 3.51,8</t>
  </si>
  <si>
    <t xml:space="preserve"> 5.26,5</t>
  </si>
  <si>
    <t xml:space="preserve">   7/4</t>
  </si>
  <si>
    <t xml:space="preserve">   5/4</t>
  </si>
  <si>
    <t>Saks/Maasik</t>
  </si>
  <si>
    <t xml:space="preserve"> 3.51,0</t>
  </si>
  <si>
    <t xml:space="preserve"> 5.38,1</t>
  </si>
  <si>
    <t xml:space="preserve">   6/3</t>
  </si>
  <si>
    <t>Maarend/Kapp</t>
  </si>
  <si>
    <t xml:space="preserve"> 3.58,2</t>
  </si>
  <si>
    <t xml:space="preserve"> 5.34,7</t>
  </si>
  <si>
    <t xml:space="preserve">   7/5</t>
  </si>
  <si>
    <t>Pesu/Sorsa</t>
  </si>
  <si>
    <t xml:space="preserve"> 3.56,3</t>
  </si>
  <si>
    <t xml:space="preserve"> 5.43,1</t>
  </si>
  <si>
    <t xml:space="preserve">   9/5</t>
  </si>
  <si>
    <t>Ubinhain/Terras</t>
  </si>
  <si>
    <t xml:space="preserve"> 4.02,6</t>
  </si>
  <si>
    <t xml:space="preserve"> 5.38,0</t>
  </si>
  <si>
    <t>+ 0.57,0</t>
  </si>
  <si>
    <t>Sultanjants/Oja</t>
  </si>
  <si>
    <t xml:space="preserve"> 4.02,9</t>
  </si>
  <si>
    <t xml:space="preserve"> 5.51,1</t>
  </si>
  <si>
    <t>Subi/Subi</t>
  </si>
  <si>
    <t xml:space="preserve"> 4.09,4</t>
  </si>
  <si>
    <t xml:space="preserve"> 5.48,8</t>
  </si>
  <si>
    <t xml:space="preserve">  11/1</t>
  </si>
  <si>
    <t>Tölp/Vihmann</t>
  </si>
  <si>
    <t xml:space="preserve"> 4.07,5</t>
  </si>
  <si>
    <t xml:space="preserve"> 5.52,1</t>
  </si>
  <si>
    <t xml:space="preserve">  14/2</t>
  </si>
  <si>
    <t>Madik/Tauk</t>
  </si>
  <si>
    <t xml:space="preserve"> 5.53,4</t>
  </si>
  <si>
    <t>Nikonchuk/Nikonchuk</t>
  </si>
  <si>
    <t xml:space="preserve"> 4.07,6</t>
  </si>
  <si>
    <t xml:space="preserve"> 5.50,9</t>
  </si>
  <si>
    <t>Vierimaa/Rajasalo</t>
  </si>
  <si>
    <t xml:space="preserve"> 3.52,4</t>
  </si>
  <si>
    <t>TECHNICAL</t>
  </si>
  <si>
    <t xml:space="preserve">   8/4</t>
  </si>
  <si>
    <t>Koik/Heldna</t>
  </si>
  <si>
    <t xml:space="preserve"> 4.03,1</t>
  </si>
  <si>
    <t>Liivamägi/Parisalu</t>
  </si>
  <si>
    <t xml:space="preserve"> 4.09,9</t>
  </si>
  <si>
    <t>Silt/Loel</t>
  </si>
  <si>
    <t xml:space="preserve">  18/1</t>
  </si>
  <si>
    <t>Jürimäe/Rohtmets</t>
  </si>
  <si>
    <t>Soe/Pihlas</t>
  </si>
  <si>
    <t>Ringenberg/Heina</t>
  </si>
  <si>
    <t>Vanaselja/Hōbemägi</t>
  </si>
  <si>
    <t>Tikkerbär/Preide</t>
  </si>
  <si>
    <t>Uger/Kornilov</t>
  </si>
  <si>
    <t>Kuznetsov/Kapustin</t>
  </si>
  <si>
    <t>Levyatov/Uger</t>
  </si>
  <si>
    <t>Nuuter/Kupri</t>
  </si>
  <si>
    <t>Torn/Mesila</t>
  </si>
  <si>
    <t>Sirp/Liivak</t>
  </si>
  <si>
    <t>Franke/Sivous</t>
  </si>
  <si>
    <t>Aru/Kullamäe</t>
  </si>
  <si>
    <t>Jalakas/Tark</t>
  </si>
  <si>
    <t>Tänak/ōunpuu</t>
  </si>
  <si>
    <t>Laus/Pannas</t>
  </si>
  <si>
    <t>Koosa/Jürgenson</t>
  </si>
  <si>
    <t>Kasari/Kuusmaa</t>
  </si>
  <si>
    <t>Valeisa/Reisas</t>
  </si>
  <si>
    <t>Forsström/Lukka</t>
  </si>
  <si>
    <t>Niinemäe/Valter</t>
  </si>
  <si>
    <t>Meus/Vana</t>
  </si>
  <si>
    <t>Uski/Hämäläinen</t>
  </si>
  <si>
    <t>Baikov/Kleshchev</t>
  </si>
  <si>
    <t>Kähr/Pantalon</t>
  </si>
  <si>
    <t>Pihlas/Kiil</t>
  </si>
  <si>
    <t>Reimal/Lepp</t>
  </si>
  <si>
    <t>Kilpiä/Lassila</t>
  </si>
  <si>
    <t>Peegel/Tammel</t>
  </si>
  <si>
    <t>Lehtniit/Orupōld</t>
  </si>
  <si>
    <t>Kaibald/Andevei</t>
  </si>
  <si>
    <t>Randmer/Simmo</t>
  </si>
  <si>
    <t>Ups/Kostikov</t>
  </si>
  <si>
    <t>Kruuda/Järveoja</t>
  </si>
  <si>
    <t>Kull/Keskküla</t>
  </si>
  <si>
    <t>Küttim/Lille</t>
  </si>
  <si>
    <t>Sōmer/Virves</t>
  </si>
  <si>
    <t>Vanparijs/Vaher</t>
  </si>
  <si>
    <t>Raidma/Raidma</t>
  </si>
  <si>
    <t>Kuusik/Laos</t>
  </si>
  <si>
    <t>Kahar/Veso</t>
  </si>
  <si>
    <t>Sillaste/Liimann</t>
  </si>
  <si>
    <t>Niinemets/Allika</t>
  </si>
  <si>
    <t>Tuberik/Taevas</t>
  </si>
  <si>
    <t>Hirsnik/Oru</t>
  </si>
  <si>
    <t>Lindmets/Helü</t>
  </si>
  <si>
    <t>Liukanen/Liukanen</t>
  </si>
  <si>
    <t>Laadre/Lichtfeldt</t>
  </si>
  <si>
    <t>Bortnik/Tulp</t>
  </si>
  <si>
    <t>Butler/Whittock</t>
  </si>
  <si>
    <t>Sepp/Kasesalu</t>
  </si>
  <si>
    <t>Lario/Tuominen</t>
  </si>
  <si>
    <t>Uustulnd/Kuusk</t>
  </si>
  <si>
    <t>OFF</t>
  </si>
  <si>
    <t>Poom/Halling</t>
  </si>
  <si>
    <t>Ojaperv/Talve</t>
  </si>
  <si>
    <t xml:space="preserve"> 3.56,5</t>
  </si>
  <si>
    <t xml:space="preserve"> 5.39,6</t>
  </si>
  <si>
    <t xml:space="preserve">  10/1</t>
  </si>
  <si>
    <t xml:space="preserve"> 4.08,4</t>
  </si>
  <si>
    <t xml:space="preserve"> 5.42,3</t>
  </si>
  <si>
    <t xml:space="preserve">  12/5</t>
  </si>
  <si>
    <t xml:space="preserve"> 4.09,3</t>
  </si>
  <si>
    <t xml:space="preserve"> 5.41,6</t>
  </si>
  <si>
    <t xml:space="preserve"> 4.02,8</t>
  </si>
  <si>
    <t xml:space="preserve"> 5.49,4</t>
  </si>
  <si>
    <t xml:space="preserve"> 19/2</t>
  </si>
  <si>
    <t xml:space="preserve"> 4.13,1</t>
  </si>
  <si>
    <t xml:space="preserve"> 5.52,3</t>
  </si>
  <si>
    <t xml:space="preserve"> 4.06,3</t>
  </si>
  <si>
    <t xml:space="preserve"> 5.59,7</t>
  </si>
  <si>
    <t xml:space="preserve"> 4.09,1</t>
  </si>
  <si>
    <t xml:space="preserve"> 5.57,0</t>
  </si>
  <si>
    <t xml:space="preserve">  21/2</t>
  </si>
  <si>
    <t>+ 1.22,5</t>
  </si>
  <si>
    <t xml:space="preserve"> 4.11,2</t>
  </si>
  <si>
    <t xml:space="preserve"> 6.00,5</t>
  </si>
  <si>
    <t xml:space="preserve">  26/4</t>
  </si>
  <si>
    <t xml:space="preserve"> 4.17,5</t>
  </si>
  <si>
    <t xml:space="preserve"> 5.56,6</t>
  </si>
  <si>
    <t>+ 1.30,5</t>
  </si>
  <si>
    <t xml:space="preserve"> 4.17,1</t>
  </si>
  <si>
    <t xml:space="preserve"> 6.10,0</t>
  </si>
  <si>
    <t xml:space="preserve">  26/6</t>
  </si>
  <si>
    <t xml:space="preserve"> 4.30,5</t>
  </si>
  <si>
    <t xml:space="preserve"> 6.03,8</t>
  </si>
  <si>
    <t xml:space="preserve">  19/1</t>
  </si>
  <si>
    <t xml:space="preserve">  10/4</t>
  </si>
  <si>
    <t xml:space="preserve"> 3.58,5</t>
  </si>
  <si>
    <t xml:space="preserve"> 5.35,5</t>
  </si>
  <si>
    <t xml:space="preserve">  13/3</t>
  </si>
  <si>
    <t xml:space="preserve">   8/1</t>
  </si>
  <si>
    <t xml:space="preserve">  12/3</t>
  </si>
  <si>
    <t xml:space="preserve"> 11/3</t>
  </si>
  <si>
    <t xml:space="preserve"> 3.56,7</t>
  </si>
  <si>
    <t xml:space="preserve"> 5.41,0</t>
  </si>
  <si>
    <t xml:space="preserve">  11/2</t>
  </si>
  <si>
    <t xml:space="preserve">  13/4</t>
  </si>
  <si>
    <t xml:space="preserve"> 12/4</t>
  </si>
  <si>
    <t xml:space="preserve"> 3.59,0</t>
  </si>
  <si>
    <t xml:space="preserve"> 5.38,8</t>
  </si>
  <si>
    <t xml:space="preserve">  14/4</t>
  </si>
  <si>
    <t xml:space="preserve"> 13/4</t>
  </si>
  <si>
    <t xml:space="preserve">  17/6</t>
  </si>
  <si>
    <t xml:space="preserve"> 14/5</t>
  </si>
  <si>
    <t xml:space="preserve">   9/3</t>
  </si>
  <si>
    <t xml:space="preserve">  16/5</t>
  </si>
  <si>
    <t xml:space="preserve"> 16/1</t>
  </si>
  <si>
    <t xml:space="preserve">  26/3</t>
  </si>
  <si>
    <t xml:space="preserve">  15/1</t>
  </si>
  <si>
    <t xml:space="preserve"> 5.41,3</t>
  </si>
  <si>
    <t xml:space="preserve">  28/7</t>
  </si>
  <si>
    <t xml:space="preserve">  14/5</t>
  </si>
  <si>
    <t xml:space="preserve"> 18/6</t>
  </si>
  <si>
    <t xml:space="preserve">  20/6</t>
  </si>
  <si>
    <t xml:space="preserve">  22/2</t>
  </si>
  <si>
    <t xml:space="preserve">  27/4</t>
  </si>
  <si>
    <t xml:space="preserve"> 5.48,6</t>
  </si>
  <si>
    <t xml:space="preserve">  18/7</t>
  </si>
  <si>
    <t xml:space="preserve">  23/3</t>
  </si>
  <si>
    <t xml:space="preserve"> 4.06,9</t>
  </si>
  <si>
    <t xml:space="preserve"> 5.55,2</t>
  </si>
  <si>
    <t xml:space="preserve">  26/7</t>
  </si>
  <si>
    <t xml:space="preserve">  24/3</t>
  </si>
  <si>
    <t xml:space="preserve"> 27/3</t>
  </si>
  <si>
    <t xml:space="preserve">  28/4</t>
  </si>
  <si>
    <t xml:space="preserve">  30/5</t>
  </si>
  <si>
    <t xml:space="preserve"> 30/6</t>
  </si>
  <si>
    <t xml:space="preserve"> 6.04,4</t>
  </si>
  <si>
    <t xml:space="preserve">  23/1</t>
  </si>
  <si>
    <t>SS3</t>
  </si>
  <si>
    <t xml:space="preserve">  16/6</t>
  </si>
  <si>
    <t xml:space="preserve">  25/9</t>
  </si>
  <si>
    <t xml:space="preserve">  29/7</t>
  </si>
  <si>
    <t xml:space="preserve">  17/5</t>
  </si>
  <si>
    <t xml:space="preserve">  29/10</t>
  </si>
  <si>
    <t xml:space="preserve"> 24/1</t>
  </si>
  <si>
    <t xml:space="preserve"> 5.51,7</t>
  </si>
  <si>
    <t xml:space="preserve">  29/1</t>
  </si>
  <si>
    <t xml:space="preserve"> 25/7</t>
  </si>
  <si>
    <t xml:space="preserve">  21/6</t>
  </si>
  <si>
    <t xml:space="preserve">  27/7</t>
  </si>
  <si>
    <t xml:space="preserve"> 26/2</t>
  </si>
  <si>
    <t xml:space="preserve">  50/10</t>
  </si>
  <si>
    <t xml:space="preserve">  25/3</t>
  </si>
  <si>
    <t xml:space="preserve">  20/8</t>
  </si>
  <si>
    <t xml:space="preserve">  31/8</t>
  </si>
  <si>
    <t xml:space="preserve">  29/4</t>
  </si>
  <si>
    <t xml:space="preserve"> 5.59,0</t>
  </si>
  <si>
    <t xml:space="preserve">  29/5</t>
  </si>
  <si>
    <t xml:space="preserve"> 6.01,0</t>
  </si>
  <si>
    <t xml:space="preserve">  33/6</t>
  </si>
  <si>
    <t xml:space="preserve"> 31/5</t>
  </si>
  <si>
    <t xml:space="preserve">  32/5</t>
  </si>
  <si>
    <t xml:space="preserve"> 6.03,3</t>
  </si>
  <si>
    <t xml:space="preserve">  34/7</t>
  </si>
  <si>
    <t xml:space="preserve"> 33/8</t>
  </si>
  <si>
    <t xml:space="preserve">  52/8</t>
  </si>
  <si>
    <t xml:space="preserve">  28/8</t>
  </si>
  <si>
    <t xml:space="preserve"> 34/6</t>
  </si>
  <si>
    <t xml:space="preserve">  29/6</t>
  </si>
  <si>
    <t xml:space="preserve">  36/6</t>
  </si>
  <si>
    <t xml:space="preserve"> 35/7</t>
  </si>
  <si>
    <t xml:space="preserve"> 6.06,0</t>
  </si>
  <si>
    <t xml:space="preserve">  37/8</t>
  </si>
  <si>
    <t xml:space="preserve"> 6.10,9</t>
  </si>
  <si>
    <t xml:space="preserve">  40/9</t>
  </si>
  <si>
    <t xml:space="preserve"> 6.11,6</t>
  </si>
  <si>
    <t xml:space="preserve">  41/10</t>
  </si>
  <si>
    <t xml:space="preserve"> 6.13,4</t>
  </si>
  <si>
    <t xml:space="preserve">  51/8</t>
  </si>
  <si>
    <t xml:space="preserve">  38/7</t>
  </si>
  <si>
    <t xml:space="preserve"> 6.19,6</t>
  </si>
  <si>
    <t xml:space="preserve"> 41/3</t>
  </si>
  <si>
    <t xml:space="preserve"> 6.23,1</t>
  </si>
  <si>
    <t xml:space="preserve"> 6.23,4</t>
  </si>
  <si>
    <t xml:space="preserve"> 43/9</t>
  </si>
  <si>
    <t xml:space="preserve">  35/9</t>
  </si>
  <si>
    <t xml:space="preserve"> 6.28,3</t>
  </si>
  <si>
    <t xml:space="preserve"> 6.29,6</t>
  </si>
  <si>
    <t xml:space="preserve"> 46/6</t>
  </si>
  <si>
    <t xml:space="preserve"> 6.30,0</t>
  </si>
  <si>
    <t xml:space="preserve"> 47/7</t>
  </si>
  <si>
    <t xml:space="preserve"> 6.33,4</t>
  </si>
  <si>
    <t xml:space="preserve">  24/2</t>
  </si>
  <si>
    <t xml:space="preserve"> 4.01,2</t>
  </si>
  <si>
    <t xml:space="preserve"> 6.10,1</t>
  </si>
  <si>
    <t xml:space="preserve"> 5.30</t>
  </si>
  <si>
    <t xml:space="preserve">  39/9</t>
  </si>
  <si>
    <t xml:space="preserve">  19/7</t>
  </si>
  <si>
    <t xml:space="preserve">  70/13</t>
  </si>
  <si>
    <t xml:space="preserve">  69/12</t>
  </si>
  <si>
    <t xml:space="preserve">  72/8</t>
  </si>
  <si>
    <t xml:space="preserve"> 6.13,2</t>
  </si>
  <si>
    <t xml:space="preserve">  42/11</t>
  </si>
  <si>
    <t xml:space="preserve">  43/2</t>
  </si>
  <si>
    <t xml:space="preserve"> 6.13,6</t>
  </si>
  <si>
    <t xml:space="preserve">  44/6</t>
  </si>
  <si>
    <t xml:space="preserve">  71/8</t>
  </si>
  <si>
    <t xml:space="preserve">  46/8</t>
  </si>
  <si>
    <t xml:space="preserve">  47/3</t>
  </si>
  <si>
    <t xml:space="preserve"> 44/4</t>
  </si>
  <si>
    <t xml:space="preserve">  48/4</t>
  </si>
  <si>
    <t xml:space="preserve">  73/9</t>
  </si>
  <si>
    <t xml:space="preserve"> 6.25,0</t>
  </si>
  <si>
    <t xml:space="preserve">  49/12</t>
  </si>
  <si>
    <t xml:space="preserve"> 6.16,5</t>
  </si>
  <si>
    <t xml:space="preserve"> 0.10</t>
  </si>
  <si>
    <t xml:space="preserve">  45/7</t>
  </si>
  <si>
    <t xml:space="preserve">  50/5</t>
  </si>
  <si>
    <t xml:space="preserve">  52/6</t>
  </si>
  <si>
    <t xml:space="preserve"> 6.31,3</t>
  </si>
  <si>
    <t xml:space="preserve">  53/7</t>
  </si>
  <si>
    <t xml:space="preserve">  54/8</t>
  </si>
  <si>
    <t xml:space="preserve"> 6.37,5</t>
  </si>
  <si>
    <t xml:space="preserve">  55/9</t>
  </si>
  <si>
    <t xml:space="preserve"> 6.37,8</t>
  </si>
  <si>
    <t xml:space="preserve">  56/1</t>
  </si>
  <si>
    <t xml:space="preserve"> 6.39,3</t>
  </si>
  <si>
    <t xml:space="preserve">  57/9</t>
  </si>
  <si>
    <t xml:space="preserve"> 6.49,1</t>
  </si>
  <si>
    <t xml:space="preserve">  58/2</t>
  </si>
  <si>
    <t xml:space="preserve"> 6.51,9</t>
  </si>
  <si>
    <t xml:space="preserve">  59/10</t>
  </si>
  <si>
    <t xml:space="preserve"> 6.52,9</t>
  </si>
  <si>
    <t xml:space="preserve">  60/3</t>
  </si>
  <si>
    <t xml:space="preserve"> 7.00,2</t>
  </si>
  <si>
    <t xml:space="preserve">  61/4</t>
  </si>
  <si>
    <t xml:space="preserve"> 7.00,5</t>
  </si>
  <si>
    <t xml:space="preserve">  62/5</t>
  </si>
  <si>
    <t xml:space="preserve"> 61/10</t>
  </si>
  <si>
    <t xml:space="preserve"> 7.05,0</t>
  </si>
  <si>
    <t xml:space="preserve">  63/10</t>
  </si>
  <si>
    <t xml:space="preserve"> 7.07,3</t>
  </si>
  <si>
    <t>11.17,2</t>
  </si>
  <si>
    <t xml:space="preserve">  64/6</t>
  </si>
  <si>
    <t xml:space="preserve"> 7.16,9</t>
  </si>
  <si>
    <t xml:space="preserve">  65/7</t>
  </si>
  <si>
    <t xml:space="preserve"> 64/11</t>
  </si>
  <si>
    <t xml:space="preserve"> 7.23,4</t>
  </si>
  <si>
    <t xml:space="preserve">  66/11</t>
  </si>
  <si>
    <t xml:space="preserve"> 7.25,5</t>
  </si>
  <si>
    <t xml:space="preserve">  67/11</t>
  </si>
  <si>
    <t xml:space="preserve"> 7.27,5</t>
  </si>
  <si>
    <t>11.37,4</t>
  </si>
  <si>
    <t xml:space="preserve">  68/13</t>
  </si>
  <si>
    <t xml:space="preserve"> 7.41,0</t>
  </si>
  <si>
    <t xml:space="preserve"> 1.36,6</t>
  </si>
  <si>
    <t>10.20,2</t>
  </si>
  <si>
    <t xml:space="preserve"> 1.35,8</t>
  </si>
  <si>
    <t>10.26,6</t>
  </si>
  <si>
    <t>+ 0.06,4</t>
  </si>
  <si>
    <t>10.30,4</t>
  </si>
  <si>
    <t>+ 0.10,2</t>
  </si>
  <si>
    <t xml:space="preserve"> 1.37,6</t>
  </si>
  <si>
    <t>10.52,8</t>
  </si>
  <si>
    <t>+ 0.32,6</t>
  </si>
  <si>
    <t xml:space="preserve">  5/4</t>
  </si>
  <si>
    <t xml:space="preserve"> 1.39,5</t>
  </si>
  <si>
    <t>10.57,8</t>
  </si>
  <si>
    <t>+ 0.37,6</t>
  </si>
  <si>
    <t xml:space="preserve">  6/2</t>
  </si>
  <si>
    <t xml:space="preserve"> 1.38,4</t>
  </si>
  <si>
    <t>11.07,5</t>
  </si>
  <si>
    <t>+ 0.47,3</t>
  </si>
  <si>
    <t xml:space="preserve">  7/5</t>
  </si>
  <si>
    <t xml:space="preserve"> 1.44,3</t>
  </si>
  <si>
    <t xml:space="preserve">  23/6</t>
  </si>
  <si>
    <t xml:space="preserve">  8/1</t>
  </si>
  <si>
    <t xml:space="preserve"> 1.42,3</t>
  </si>
  <si>
    <t>11.18,4</t>
  </si>
  <si>
    <t>+ 0.58,2</t>
  </si>
  <si>
    <t xml:space="preserve">  9/2</t>
  </si>
  <si>
    <t xml:space="preserve"> 1.44,4</t>
  </si>
  <si>
    <t xml:space="preserve">  25/5</t>
  </si>
  <si>
    <t xml:space="preserve"> 10/3</t>
  </si>
  <si>
    <t xml:space="preserve"> 1.41,4</t>
  </si>
  <si>
    <t>11.19,2</t>
  </si>
  <si>
    <t xml:space="preserve">   9/1</t>
  </si>
  <si>
    <t>+ 0.59,0</t>
  </si>
  <si>
    <t xml:space="preserve"> 1.40,9</t>
  </si>
  <si>
    <t>11.20,3</t>
  </si>
  <si>
    <t>+ 1.00,1</t>
  </si>
  <si>
    <t xml:space="preserve"> 1.43,7</t>
  </si>
  <si>
    <t>11.21,4</t>
  </si>
  <si>
    <t xml:space="preserve">  19/4</t>
  </si>
  <si>
    <t>+ 1.01,2</t>
  </si>
  <si>
    <t xml:space="preserve"> 1.43,2</t>
  </si>
  <si>
    <t>11.23,8</t>
  </si>
  <si>
    <t>+ 1.03,6</t>
  </si>
  <si>
    <t xml:space="preserve"> 1.38,6</t>
  </si>
  <si>
    <t>11.29,3</t>
  </si>
  <si>
    <t>+ 1.09,1</t>
  </si>
  <si>
    <t xml:space="preserve"> 15/5</t>
  </si>
  <si>
    <t xml:space="preserve"> 1.41,5</t>
  </si>
  <si>
    <t>11.32,7</t>
  </si>
  <si>
    <t xml:space="preserve">  10/2</t>
  </si>
  <si>
    <t>+ 1.12,5</t>
  </si>
  <si>
    <t xml:space="preserve"> 1.46,1</t>
  </si>
  <si>
    <t>11.37,0</t>
  </si>
  <si>
    <t xml:space="preserve">  31/5</t>
  </si>
  <si>
    <t>+ 1.16,8</t>
  </si>
  <si>
    <t xml:space="preserve"> 17/1</t>
  </si>
  <si>
    <t xml:space="preserve"> 1.43,4</t>
  </si>
  <si>
    <t xml:space="preserve">  18/4</t>
  </si>
  <si>
    <t>+ 1.17,2</t>
  </si>
  <si>
    <t xml:space="preserve"> 1.46,8</t>
  </si>
  <si>
    <t>11.39,0</t>
  </si>
  <si>
    <t xml:space="preserve">  35/8</t>
  </si>
  <si>
    <t>+ 1.18,8</t>
  </si>
  <si>
    <t>11.41,4</t>
  </si>
  <si>
    <t xml:space="preserve">  16/3</t>
  </si>
  <si>
    <t>+ 1.21,2</t>
  </si>
  <si>
    <t xml:space="preserve"> 20/3</t>
  </si>
  <si>
    <t xml:space="preserve"> 1.43,1</t>
  </si>
  <si>
    <t>11.42,7</t>
  </si>
  <si>
    <t xml:space="preserve"> 21/4</t>
  </si>
  <si>
    <t xml:space="preserve"> 1.43,9</t>
  </si>
  <si>
    <t>11.44,8</t>
  </si>
  <si>
    <t xml:space="preserve">  20/5</t>
  </si>
  <si>
    <t>+ 1.24,6</t>
  </si>
  <si>
    <t xml:space="preserve"> 22/6</t>
  </si>
  <si>
    <t>11.45,3</t>
  </si>
  <si>
    <t>+ 1.25,1</t>
  </si>
  <si>
    <t xml:space="preserve"> 23/7</t>
  </si>
  <si>
    <t xml:space="preserve"> 1.44,6</t>
  </si>
  <si>
    <t>11.46,7</t>
  </si>
  <si>
    <t>+ 1.26,5</t>
  </si>
  <si>
    <t xml:space="preserve"> 1.46,0</t>
  </si>
  <si>
    <t>11.47,6</t>
  </si>
  <si>
    <t xml:space="preserve">  30/1</t>
  </si>
  <si>
    <t>+ 1.27,4</t>
  </si>
  <si>
    <t>11.49,1</t>
  </si>
  <si>
    <t>+ 1.28,9</t>
  </si>
  <si>
    <t>11.50,4</t>
  </si>
  <si>
    <t>+ 1.30,2</t>
  </si>
  <si>
    <t xml:space="preserve"> 1.45,0</t>
  </si>
  <si>
    <t xml:space="preserve"> 28/5</t>
  </si>
  <si>
    <t xml:space="preserve"> 1.41,8</t>
  </si>
  <si>
    <t>11.50,7</t>
  </si>
  <si>
    <t xml:space="preserve"> 29/4</t>
  </si>
  <si>
    <t xml:space="preserve"> 1.44,0</t>
  </si>
  <si>
    <t>11.55,7</t>
  </si>
  <si>
    <t>+ 1.35,5</t>
  </si>
  <si>
    <t>11.58,9</t>
  </si>
  <si>
    <t>+ 1.38,7</t>
  </si>
  <si>
    <t xml:space="preserve"> 1.48,6</t>
  </si>
  <si>
    <t>11.59,5</t>
  </si>
  <si>
    <t xml:space="preserve">  39/7</t>
  </si>
  <si>
    <t>+ 1.39,3</t>
  </si>
  <si>
    <t xml:space="preserve"> 32/8</t>
  </si>
  <si>
    <t xml:space="preserve"> 1.50,6</t>
  </si>
  <si>
    <t>12.04,7</t>
  </si>
  <si>
    <t>+ 1.44,5</t>
  </si>
  <si>
    <t xml:space="preserve"> 1.46,7</t>
  </si>
  <si>
    <t>12.07,5</t>
  </si>
  <si>
    <t>+ 1.47,3</t>
  </si>
  <si>
    <t xml:space="preserve"> 1.55,2</t>
  </si>
  <si>
    <t>12.08,4</t>
  </si>
  <si>
    <t>+ 1.48,2</t>
  </si>
  <si>
    <t xml:space="preserve"> 1.42,1</t>
  </si>
  <si>
    <t>12.11,6</t>
  </si>
  <si>
    <t>+ 1.51,4</t>
  </si>
  <si>
    <t xml:space="preserve"> 36/2</t>
  </si>
  <si>
    <t xml:space="preserve"> 1.49,0</t>
  </si>
  <si>
    <t>12.12,3</t>
  </si>
  <si>
    <t xml:space="preserve">  41/5</t>
  </si>
  <si>
    <t>+ 1.52,1</t>
  </si>
  <si>
    <t xml:space="preserve"> 37/7</t>
  </si>
  <si>
    <t xml:space="preserve"> 1.52,3</t>
  </si>
  <si>
    <t>12.13,8</t>
  </si>
  <si>
    <t>+ 1.53,6</t>
  </si>
  <si>
    <t xml:space="preserve"> 38/8</t>
  </si>
  <si>
    <t>12.15,4</t>
  </si>
  <si>
    <t>+ 1.55,2</t>
  </si>
  <si>
    <t xml:space="preserve"> 39/8</t>
  </si>
  <si>
    <t xml:space="preserve"> 1.51,6</t>
  </si>
  <si>
    <t>12.18,7</t>
  </si>
  <si>
    <t>+ 1.58,5</t>
  </si>
  <si>
    <t xml:space="preserve"> 40/9</t>
  </si>
  <si>
    <t>12.19,3</t>
  </si>
  <si>
    <t>+ 1.59,1</t>
  </si>
  <si>
    <t>12.19,4</t>
  </si>
  <si>
    <t xml:space="preserve">  31/2</t>
  </si>
  <si>
    <t>+ 1.59,2</t>
  </si>
  <si>
    <t xml:space="preserve"> 42/6</t>
  </si>
  <si>
    <t xml:space="preserve"> 1.46,5</t>
  </si>
  <si>
    <t>12.20,0</t>
  </si>
  <si>
    <t>+ 1.59,8</t>
  </si>
  <si>
    <t xml:space="preserve"> 1.47,1</t>
  </si>
  <si>
    <t>12.22,0</t>
  </si>
  <si>
    <t xml:space="preserve">  37/6</t>
  </si>
  <si>
    <t>+ 2.01,8</t>
  </si>
  <si>
    <t xml:space="preserve"> 1.51,7</t>
  </si>
  <si>
    <t>12.24,7</t>
  </si>
  <si>
    <t>+ 2.04,5</t>
  </si>
  <si>
    <t xml:space="preserve"> 45/5</t>
  </si>
  <si>
    <t>12.27,0</t>
  </si>
  <si>
    <t xml:space="preserve">  37/3</t>
  </si>
  <si>
    <t>+ 2.06,8</t>
  </si>
  <si>
    <t xml:space="preserve"> 1.48,9</t>
  </si>
  <si>
    <t>12.27,1</t>
  </si>
  <si>
    <t xml:space="preserve">  40/4</t>
  </si>
  <si>
    <t>+ 2.06,9</t>
  </si>
  <si>
    <t>12.31,8</t>
  </si>
  <si>
    <t>+ 2.11,6</t>
  </si>
  <si>
    <t xml:space="preserve"> 1.55,0</t>
  </si>
  <si>
    <t>12.42,7</t>
  </si>
  <si>
    <t>+ 2.22,5</t>
  </si>
  <si>
    <t xml:space="preserve"> 1.57,4</t>
  </si>
  <si>
    <t>12.46,6</t>
  </si>
  <si>
    <t>+ 2.26,4</t>
  </si>
  <si>
    <t xml:space="preserve"> 50/8</t>
  </si>
  <si>
    <t xml:space="preserve"> 2.00,7</t>
  </si>
  <si>
    <t>12.48,1</t>
  </si>
  <si>
    <t>+ 2.27,9</t>
  </si>
  <si>
    <t xml:space="preserve"> 1.55,6</t>
  </si>
  <si>
    <t>12.54,6</t>
  </si>
  <si>
    <t>+ 2.34,4</t>
  </si>
  <si>
    <t xml:space="preserve"> 2.00,6</t>
  </si>
  <si>
    <t>13.10,7</t>
  </si>
  <si>
    <t>+ 2.50,5</t>
  </si>
  <si>
    <t xml:space="preserve"> 2.00,9</t>
  </si>
  <si>
    <t>13.11,3</t>
  </si>
  <si>
    <t>+ 2.51,1</t>
  </si>
  <si>
    <t xml:space="preserve"> 2.08,6</t>
  </si>
  <si>
    <t>13.11,4</t>
  </si>
  <si>
    <t>+ 2.51,2</t>
  </si>
  <si>
    <t xml:space="preserve"> 1.59,2</t>
  </si>
  <si>
    <t>13.14,1</t>
  </si>
  <si>
    <t>+ 2.53,9</t>
  </si>
  <si>
    <t xml:space="preserve"> 2.01,4</t>
  </si>
  <si>
    <t>13.18,6</t>
  </si>
  <si>
    <t>+ 2.58,4</t>
  </si>
  <si>
    <t xml:space="preserve"> 1.57,9</t>
  </si>
  <si>
    <t>13.31,2</t>
  </si>
  <si>
    <t>+ 3.11,0</t>
  </si>
  <si>
    <t xml:space="preserve"> 2.08,0</t>
  </si>
  <si>
    <t>13.34,8</t>
  </si>
  <si>
    <t>+ 3.14,6</t>
  </si>
  <si>
    <t xml:space="preserve"> 1.58,1</t>
  </si>
  <si>
    <t>13.35,5</t>
  </si>
  <si>
    <t>+ 3.15,3</t>
  </si>
  <si>
    <t xml:space="preserve"> 2.05,3</t>
  </si>
  <si>
    <t>13.40,7</t>
  </si>
  <si>
    <t>+ 3.20,5</t>
  </si>
  <si>
    <t xml:space="preserve"> 2.07,8</t>
  </si>
  <si>
    <t>13.58,7</t>
  </si>
  <si>
    <t xml:space="preserve">  60/10</t>
  </si>
  <si>
    <t>+ 3.38,5</t>
  </si>
  <si>
    <t xml:space="preserve"> 62/11</t>
  </si>
  <si>
    <t>17.25,2</t>
  </si>
  <si>
    <t xml:space="preserve">  20/1</t>
  </si>
  <si>
    <t>+ 7.05,0</t>
  </si>
  <si>
    <t xml:space="preserve">  43/9</t>
  </si>
  <si>
    <t xml:space="preserve">  44/8</t>
  </si>
  <si>
    <t xml:space="preserve">  46/7</t>
  </si>
  <si>
    <t xml:space="preserve"> 48/7</t>
  </si>
  <si>
    <t xml:space="preserve"> 1.50,1</t>
  </si>
  <si>
    <t>12.33,4</t>
  </si>
  <si>
    <t xml:space="preserve">  42/6</t>
  </si>
  <si>
    <t>+ 2.13,2</t>
  </si>
  <si>
    <t xml:space="preserve"> 49/1</t>
  </si>
  <si>
    <t xml:space="preserve">  49/1</t>
  </si>
  <si>
    <t xml:space="preserve"> 51/8</t>
  </si>
  <si>
    <t xml:space="preserve"> 52/2</t>
  </si>
  <si>
    <t xml:space="preserve">  51/2</t>
  </si>
  <si>
    <t xml:space="preserve"> 53/3</t>
  </si>
  <si>
    <t xml:space="preserve">  56/3</t>
  </si>
  <si>
    <t xml:space="preserve"> 54/4</t>
  </si>
  <si>
    <t xml:space="preserve">  58/4</t>
  </si>
  <si>
    <t xml:space="preserve"> 55/5</t>
  </si>
  <si>
    <t xml:space="preserve">  63/7</t>
  </si>
  <si>
    <t xml:space="preserve"> 56/9</t>
  </si>
  <si>
    <t xml:space="preserve"> 57/6</t>
  </si>
  <si>
    <t xml:space="preserve">  59/5</t>
  </si>
  <si>
    <t xml:space="preserve"> 58/9</t>
  </si>
  <si>
    <t xml:space="preserve">  53/8</t>
  </si>
  <si>
    <t xml:space="preserve"> 59/7</t>
  </si>
  <si>
    <t xml:space="preserve">  62/6</t>
  </si>
  <si>
    <t xml:space="preserve"> 60/10</t>
  </si>
  <si>
    <t xml:space="preserve">  54/11</t>
  </si>
  <si>
    <t xml:space="preserve">  61/11</t>
  </si>
  <si>
    <t>CLUTCH</t>
  </si>
  <si>
    <t>Jägala</t>
  </si>
  <si>
    <t xml:space="preserve"> 103.79 km/h</t>
  </si>
  <si>
    <t xml:space="preserve">  96.81 km/h</t>
  </si>
  <si>
    <t xml:space="preserve">  94.26 km/h</t>
  </si>
  <si>
    <t xml:space="preserve">  91.62 km/h</t>
  </si>
  <si>
    <t xml:space="preserve">  94.93 km/h</t>
  </si>
  <si>
    <t xml:space="preserve"> 102.72 km/h</t>
  </si>
  <si>
    <t xml:space="preserve"> 6.36 km</t>
  </si>
  <si>
    <t xml:space="preserve">  2 Aus/Koskinen</t>
  </si>
  <si>
    <t>208 Niinemäe/Valter</t>
  </si>
  <si>
    <t xml:space="preserve"> 15 Sultanjants/Oja</t>
  </si>
  <si>
    <t xml:space="preserve"> 34 Tänak/ōunpuu</t>
  </si>
  <si>
    <t xml:space="preserve"> 20 Ringenberg/Heina</t>
  </si>
  <si>
    <t xml:space="preserve">  4 Bundsen/Loshtshenikov</t>
  </si>
  <si>
    <t xml:space="preserve"> 63 Silt/Loel</t>
  </si>
  <si>
    <t xml:space="preserve"> 35 Laus/Pannas</t>
  </si>
  <si>
    <t xml:space="preserve"> 62 Niinemets/Allika</t>
  </si>
  <si>
    <t>Kemba</t>
  </si>
  <si>
    <t xml:space="preserve"> 114.44 km/h</t>
  </si>
  <si>
    <t xml:space="preserve"> 102.37 km/h</t>
  </si>
  <si>
    <t xml:space="preserve">  98.46 km/h</t>
  </si>
  <si>
    <t xml:space="preserve">  97.65 km/h</t>
  </si>
  <si>
    <t xml:space="preserve"> 100.54 km/h</t>
  </si>
  <si>
    <t xml:space="preserve"> 110.11 km/h</t>
  </si>
  <si>
    <t xml:space="preserve">  86.33 km/h</t>
  </si>
  <si>
    <t xml:space="preserve"> 9.54 km</t>
  </si>
  <si>
    <t xml:space="preserve">  1 Kaur/Simm</t>
  </si>
  <si>
    <t>209 Torn/Mesila</t>
  </si>
  <si>
    <t xml:space="preserve"> 14 Subi/Subi</t>
  </si>
  <si>
    <t xml:space="preserve"> 19 Jürimäe/Rohtmets</t>
  </si>
  <si>
    <t>Ülemiste</t>
  </si>
  <si>
    <t xml:space="preserve">  62.00 km/h</t>
  </si>
  <si>
    <t xml:space="preserve">  58.58 km/h</t>
  </si>
  <si>
    <t xml:space="preserve">  58.35 km/h</t>
  </si>
  <si>
    <t xml:space="preserve">  56.04 km/h</t>
  </si>
  <si>
    <t xml:space="preserve">  57.17 km/h</t>
  </si>
  <si>
    <t xml:space="preserve">  60.86 km/h</t>
  </si>
  <si>
    <t xml:space="preserve">  51.65 km/h</t>
  </si>
  <si>
    <t xml:space="preserve"> 1.65 km</t>
  </si>
  <si>
    <t>204 Poom/Halling</t>
  </si>
  <si>
    <t xml:space="preserve"> 37 Kasari/Kuusmaa</t>
  </si>
  <si>
    <t xml:space="preserve">  9 Aigro/Kärtmann</t>
  </si>
  <si>
    <t xml:space="preserve">  3 Murakas/Adler</t>
  </si>
  <si>
    <t xml:space="preserve"> 63/9</t>
  </si>
  <si>
    <t xml:space="preserve"> 6.37,6</t>
  </si>
  <si>
    <t>15.32,4</t>
  </si>
  <si>
    <t xml:space="preserve">  64/9</t>
  </si>
  <si>
    <t>+ 5.12,2</t>
  </si>
  <si>
    <t xml:space="preserve"> 6.43,9</t>
  </si>
  <si>
    <t>16.59,8</t>
  </si>
  <si>
    <t xml:space="preserve">  68/12</t>
  </si>
  <si>
    <t>+ 6.39,6</t>
  </si>
  <si>
    <t xml:space="preserve"> 65/12</t>
  </si>
  <si>
    <t xml:space="preserve"> 6.41,8</t>
  </si>
  <si>
    <t>17.43,6</t>
  </si>
  <si>
    <t xml:space="preserve">  67/10</t>
  </si>
  <si>
    <t>+ 7.23,4</t>
  </si>
  <si>
    <t xml:space="preserve"> 67/10</t>
  </si>
  <si>
    <t>10.11,9</t>
  </si>
  <si>
    <t>20.52,6</t>
  </si>
  <si>
    <t xml:space="preserve">  70/10</t>
  </si>
  <si>
    <t>+10.32,4</t>
  </si>
  <si>
    <t>20.59,4</t>
  </si>
  <si>
    <t>+10.39,2</t>
  </si>
  <si>
    <t xml:space="preserve"> 70/8</t>
  </si>
  <si>
    <t>11.37,8</t>
  </si>
  <si>
    <t xml:space="preserve"> 6.55,0</t>
  </si>
  <si>
    <t>22.42,7</t>
  </si>
  <si>
    <t xml:space="preserve">  70/8</t>
  </si>
  <si>
    <t>+12.22,5</t>
  </si>
  <si>
    <t>Superrally</t>
  </si>
  <si>
    <t xml:space="preserve"> 20</t>
  </si>
  <si>
    <t>TC2</t>
  </si>
  <si>
    <t>33 min. late</t>
  </si>
  <si>
    <t xml:space="preserve"> 46</t>
  </si>
  <si>
    <t>TC1</t>
  </si>
  <si>
    <t>1 min. late</t>
  </si>
  <si>
    <t xml:space="preserve"> 56</t>
  </si>
  <si>
    <t>TC2C</t>
  </si>
  <si>
    <t xml:space="preserve"> 7:00</t>
  </si>
  <si>
    <t xml:space="preserve"> 7:02</t>
  </si>
  <si>
    <t xml:space="preserve"> 7:04</t>
  </si>
  <si>
    <t xml:space="preserve"> 7:06</t>
  </si>
  <si>
    <t xml:space="preserve"> 7:08</t>
  </si>
  <si>
    <t xml:space="preserve"> 7:10</t>
  </si>
  <si>
    <t xml:space="preserve"> 7:12</t>
  </si>
  <si>
    <t xml:space="preserve"> 7:14</t>
  </si>
  <si>
    <t xml:space="preserve"> 7:16</t>
  </si>
  <si>
    <t xml:space="preserve"> 7:18</t>
  </si>
  <si>
    <t xml:space="preserve"> 7:19</t>
  </si>
  <si>
    <t xml:space="preserve"> 7:20</t>
  </si>
  <si>
    <t xml:space="preserve"> 7:21</t>
  </si>
  <si>
    <t xml:space="preserve"> 7:22</t>
  </si>
  <si>
    <t xml:space="preserve"> 7:23</t>
  </si>
  <si>
    <t xml:space="preserve"> 7:24</t>
  </si>
  <si>
    <t xml:space="preserve"> 7:25</t>
  </si>
  <si>
    <t xml:space="preserve"> 7:26</t>
  </si>
  <si>
    <t xml:space="preserve"> 7:27</t>
  </si>
  <si>
    <t xml:space="preserve"> 7:28</t>
  </si>
  <si>
    <t xml:space="preserve"> 7:29</t>
  </si>
  <si>
    <t xml:space="preserve"> 7:30</t>
  </si>
  <si>
    <t xml:space="preserve"> 7:31</t>
  </si>
  <si>
    <t xml:space="preserve"> 7:32</t>
  </si>
  <si>
    <t xml:space="preserve"> 7:33</t>
  </si>
  <si>
    <t xml:space="preserve"> 7:34</t>
  </si>
  <si>
    <t xml:space="preserve"> 7:35</t>
  </si>
  <si>
    <t xml:space="preserve"> 7:36</t>
  </si>
  <si>
    <t xml:space="preserve"> 7:37</t>
  </si>
  <si>
    <t xml:space="preserve"> 7:38</t>
  </si>
  <si>
    <t xml:space="preserve"> 7:39</t>
  </si>
  <si>
    <t xml:space="preserve"> 7:40</t>
  </si>
  <si>
    <t xml:space="preserve"> 7:41</t>
  </si>
  <si>
    <t xml:space="preserve"> 7:42</t>
  </si>
  <si>
    <t xml:space="preserve"> 7:43</t>
  </si>
  <si>
    <t xml:space="preserve"> 7:44</t>
  </si>
  <si>
    <t xml:space="preserve"> 7:45</t>
  </si>
  <si>
    <t xml:space="preserve"> 7:46</t>
  </si>
  <si>
    <t xml:space="preserve"> 7:47</t>
  </si>
  <si>
    <t xml:space="preserve"> 7:48</t>
  </si>
  <si>
    <t xml:space="preserve"> 7:49</t>
  </si>
  <si>
    <t xml:space="preserve"> 7:50</t>
  </si>
  <si>
    <t xml:space="preserve"> 7:51</t>
  </si>
  <si>
    <t xml:space="preserve"> 7:52</t>
  </si>
  <si>
    <t xml:space="preserve"> 7:53</t>
  </si>
  <si>
    <t xml:space="preserve"> 7:54</t>
  </si>
  <si>
    <t xml:space="preserve"> 7:55</t>
  </si>
  <si>
    <t xml:space="preserve"> 7:56</t>
  </si>
  <si>
    <t xml:space="preserve"> 7:57</t>
  </si>
  <si>
    <t xml:space="preserve"> 7:58</t>
  </si>
  <si>
    <t xml:space="preserve"> 7:59</t>
  </si>
  <si>
    <t xml:space="preserve"> 8:00</t>
  </si>
  <si>
    <t xml:space="preserve"> 8:01</t>
  </si>
  <si>
    <t xml:space="preserve"> 8:02</t>
  </si>
  <si>
    <t xml:space="preserve"> 8:03</t>
  </si>
  <si>
    <t xml:space="preserve"> 8:04</t>
  </si>
  <si>
    <t xml:space="preserve"> 8:05</t>
  </si>
  <si>
    <t xml:space="preserve"> 8:06</t>
  </si>
  <si>
    <t xml:space="preserve"> 8:07</t>
  </si>
  <si>
    <t xml:space="preserve"> 8:08</t>
  </si>
  <si>
    <t xml:space="preserve"> 8:09</t>
  </si>
  <si>
    <t xml:space="preserve"> 8:10</t>
  </si>
  <si>
    <t xml:space="preserve"> 8:12</t>
  </si>
  <si>
    <t xml:space="preserve"> 8:13</t>
  </si>
  <si>
    <t xml:space="preserve"> 8:14</t>
  </si>
  <si>
    <t xml:space="preserve"> 8:15</t>
  </si>
  <si>
    <t xml:space="preserve"> 8:16</t>
  </si>
  <si>
    <t xml:space="preserve"> 8:17</t>
  </si>
  <si>
    <t xml:space="preserve"> 8:18</t>
  </si>
  <si>
    <t xml:space="preserve"> 8:19</t>
  </si>
  <si>
    <t xml:space="preserve">   6</t>
  </si>
  <si>
    <t>SS1F</t>
  </si>
  <si>
    <t xml:space="preserve">  46</t>
  </si>
  <si>
    <t>SS3S</t>
  </si>
  <si>
    <t xml:space="preserve">  48</t>
  </si>
  <si>
    <t xml:space="preserve"> 203</t>
  </si>
  <si>
    <t>SS1S</t>
  </si>
  <si>
    <t>16.42,4</t>
  </si>
  <si>
    <t>+ 6.22,2</t>
  </si>
  <si>
    <t xml:space="preserve"> 66/13</t>
  </si>
  <si>
    <t xml:space="preserve"> 68/10</t>
  </si>
  <si>
    <t xml:space="preserve"> 69/11</t>
  </si>
  <si>
    <t xml:space="preserve">  27</t>
  </si>
  <si>
    <t xml:space="preserve"> 27</t>
  </si>
  <si>
    <t xml:space="preserve"> 5.28,6</t>
  </si>
  <si>
    <t xml:space="preserve"> 2.34,7</t>
  </si>
  <si>
    <t xml:space="preserve"> 4.06,2</t>
  </si>
  <si>
    <t xml:space="preserve"> 5.27,9</t>
  </si>
  <si>
    <t xml:space="preserve"> 2.35,9</t>
  </si>
  <si>
    <t xml:space="preserve"> 4.04,4</t>
  </si>
  <si>
    <t xml:space="preserve"> 5.27,7</t>
  </si>
  <si>
    <t xml:space="preserve"> 2.37,1</t>
  </si>
  <si>
    <t xml:space="preserve"> 5.48,9</t>
  </si>
  <si>
    <t xml:space="preserve"> 2.44,8</t>
  </si>
  <si>
    <t xml:space="preserve"> 4.18,7</t>
  </si>
  <si>
    <t xml:space="preserve"> 6.00,3</t>
  </si>
  <si>
    <t xml:space="preserve"> 2.51,2</t>
  </si>
  <si>
    <t xml:space="preserve"> 4.25,2</t>
  </si>
  <si>
    <t xml:space="preserve">   8/5</t>
  </si>
  <si>
    <t xml:space="preserve"> 5.53,9</t>
  </si>
  <si>
    <t xml:space="preserve"> 2.53,5</t>
  </si>
  <si>
    <t xml:space="preserve"> 4.29,0</t>
  </si>
  <si>
    <t xml:space="preserve">   7/3</t>
  </si>
  <si>
    <t xml:space="preserve"> 5.52,0</t>
  </si>
  <si>
    <t xml:space="preserve"> 2.50,8</t>
  </si>
  <si>
    <t xml:space="preserve"> 4.23,9</t>
  </si>
  <si>
    <t xml:space="preserve">   6/4</t>
  </si>
  <si>
    <t xml:space="preserve"> 5.55,8</t>
  </si>
  <si>
    <t xml:space="preserve"> 2.51,8</t>
  </si>
  <si>
    <t xml:space="preserve"> 4.27,9</t>
  </si>
  <si>
    <t xml:space="preserve"> 6.04,6</t>
  </si>
  <si>
    <t xml:space="preserve"> 2.50,9</t>
  </si>
  <si>
    <t xml:space="preserve"> 4.29,3</t>
  </si>
  <si>
    <t xml:space="preserve"> 2.44,0</t>
  </si>
  <si>
    <t xml:space="preserve"> 4.15,5</t>
  </si>
  <si>
    <t xml:space="preserve">  15/5</t>
  </si>
  <si>
    <t xml:space="preserve">  11/5</t>
  </si>
  <si>
    <t xml:space="preserve">  11/4</t>
  </si>
  <si>
    <t xml:space="preserve"> 2.47,9</t>
  </si>
  <si>
    <t xml:space="preserve"> 4.28,5</t>
  </si>
  <si>
    <t xml:space="preserve">   6/1</t>
  </si>
  <si>
    <t xml:space="preserve">  13/5</t>
  </si>
  <si>
    <t xml:space="preserve"> 5.57,9</t>
  </si>
  <si>
    <t xml:space="preserve"> 4.31,1</t>
  </si>
  <si>
    <t xml:space="preserve">  11/3</t>
  </si>
  <si>
    <t xml:space="preserve"> 11/4</t>
  </si>
  <si>
    <t xml:space="preserve"> 6.00,0</t>
  </si>
  <si>
    <t xml:space="preserve"> 4.29,9</t>
  </si>
  <si>
    <t xml:space="preserve">   7/2</t>
  </si>
  <si>
    <t xml:space="preserve"> 12/3</t>
  </si>
  <si>
    <t xml:space="preserve"> 5.51,3</t>
  </si>
  <si>
    <t xml:space="preserve"> 3.00,7</t>
  </si>
  <si>
    <t xml:space="preserve"> 4.26,7</t>
  </si>
  <si>
    <t xml:space="preserve">  22/6</t>
  </si>
  <si>
    <t xml:space="preserve">   8/3</t>
  </si>
  <si>
    <t xml:space="preserve"> 5.58,8</t>
  </si>
  <si>
    <t xml:space="preserve"> 2.52,2</t>
  </si>
  <si>
    <t xml:space="preserve"> 4.31,7</t>
  </si>
  <si>
    <t xml:space="preserve">  12/1</t>
  </si>
  <si>
    <t xml:space="preserve">  14/1</t>
  </si>
  <si>
    <t xml:space="preserve"> 6.01,9</t>
  </si>
  <si>
    <t xml:space="preserve"> 2.51,6</t>
  </si>
  <si>
    <t xml:space="preserve"> 4.32,3</t>
  </si>
  <si>
    <t xml:space="preserve">  12/4</t>
  </si>
  <si>
    <t xml:space="preserve"> 2.56,3</t>
  </si>
  <si>
    <t xml:space="preserve"> 4.34,2</t>
  </si>
  <si>
    <t xml:space="preserve">  17/3</t>
  </si>
  <si>
    <t xml:space="preserve">  19/3</t>
  </si>
  <si>
    <t xml:space="preserve">  21/3</t>
  </si>
  <si>
    <t xml:space="preserve"> 2.55,4</t>
  </si>
  <si>
    <t xml:space="preserve"> 4.32,8</t>
  </si>
  <si>
    <t xml:space="preserve"> 6.00,6</t>
  </si>
  <si>
    <t xml:space="preserve"> 2.55,6</t>
  </si>
  <si>
    <t xml:space="preserve"> 4.36,2</t>
  </si>
  <si>
    <t xml:space="preserve">  16/2</t>
  </si>
  <si>
    <t xml:space="preserve">  22/4</t>
  </si>
  <si>
    <t xml:space="preserve"> 6.06,6</t>
  </si>
  <si>
    <t xml:space="preserve"> 2.57,3</t>
  </si>
  <si>
    <t xml:space="preserve"> 4.33,4</t>
  </si>
  <si>
    <t xml:space="preserve">  21/4</t>
  </si>
  <si>
    <t xml:space="preserve">  19/2</t>
  </si>
  <si>
    <t xml:space="preserve"> 6.03,7</t>
  </si>
  <si>
    <t xml:space="preserve"> 2.53,3</t>
  </si>
  <si>
    <t xml:space="preserve"> 4.33,5</t>
  </si>
  <si>
    <t xml:space="preserve">  19/5</t>
  </si>
  <si>
    <t xml:space="preserve">  15/4</t>
  </si>
  <si>
    <t xml:space="preserve"> 6.26,0</t>
  </si>
  <si>
    <t xml:space="preserve"> 3.00,5</t>
  </si>
  <si>
    <t xml:space="preserve">  22/7</t>
  </si>
  <si>
    <t xml:space="preserve">  21/7</t>
  </si>
  <si>
    <t>SS4</t>
  </si>
  <si>
    <t>Jump start</t>
  </si>
  <si>
    <t>0.10</t>
  </si>
  <si>
    <t xml:space="preserve">  18/5</t>
  </si>
  <si>
    <t xml:space="preserve">   9/4</t>
  </si>
  <si>
    <t xml:space="preserve">  15/2</t>
  </si>
  <si>
    <t xml:space="preserve">  14/6</t>
  </si>
  <si>
    <t xml:space="preserve">  22/5</t>
  </si>
  <si>
    <t xml:space="preserve">  16/4</t>
  </si>
  <si>
    <t xml:space="preserve">  28/6</t>
  </si>
  <si>
    <t xml:space="preserve">  10/3</t>
  </si>
  <si>
    <t xml:space="preserve">  24/7</t>
  </si>
  <si>
    <t xml:space="preserve">  24/6</t>
  </si>
  <si>
    <t xml:space="preserve"> 5.57,7</t>
  </si>
  <si>
    <t xml:space="preserve"> 2.55,2</t>
  </si>
  <si>
    <t xml:space="preserve"> 4.25,8</t>
  </si>
  <si>
    <t xml:space="preserve"> 5.58,6</t>
  </si>
  <si>
    <t xml:space="preserve"> 2.54,4</t>
  </si>
  <si>
    <t xml:space="preserve"> 4.28,3</t>
  </si>
  <si>
    <t xml:space="preserve">  20/3</t>
  </si>
  <si>
    <t xml:space="preserve"> 6.01,4</t>
  </si>
  <si>
    <t xml:space="preserve"> 2.54,1</t>
  </si>
  <si>
    <t xml:space="preserve"> 4.29,1</t>
  </si>
  <si>
    <t xml:space="preserve">  19/6</t>
  </si>
  <si>
    <t xml:space="preserve"> 6.02,9</t>
  </si>
  <si>
    <t xml:space="preserve"> 2.55,7</t>
  </si>
  <si>
    <t xml:space="preserve"> 4.28,4</t>
  </si>
  <si>
    <t xml:space="preserve"> 4.26,3</t>
  </si>
  <si>
    <t xml:space="preserve">  23/4</t>
  </si>
  <si>
    <t xml:space="preserve">  26/5</t>
  </si>
  <si>
    <t xml:space="preserve">  30/8</t>
  </si>
  <si>
    <t xml:space="preserve"> 6.04,8</t>
  </si>
  <si>
    <t xml:space="preserve"> 2.57,1</t>
  </si>
  <si>
    <t xml:space="preserve"> 4.41,3</t>
  </si>
  <si>
    <t xml:space="preserve">  37/2</t>
  </si>
  <si>
    <t xml:space="preserve"> 27/7</t>
  </si>
  <si>
    <t xml:space="preserve">  38/8</t>
  </si>
  <si>
    <t xml:space="preserve"> 2.58,5</t>
  </si>
  <si>
    <t xml:space="preserve"> 4.32,6</t>
  </si>
  <si>
    <t xml:space="preserve"> 6.01,8</t>
  </si>
  <si>
    <t xml:space="preserve"> 2.50,7</t>
  </si>
  <si>
    <t xml:space="preserve"> 4.28,8</t>
  </si>
  <si>
    <t xml:space="preserve"> 6.17,7</t>
  </si>
  <si>
    <t xml:space="preserve"> 2.56,9</t>
  </si>
  <si>
    <t xml:space="preserve"> 4.35,9</t>
  </si>
  <si>
    <t xml:space="preserve">  35/7</t>
  </si>
  <si>
    <t xml:space="preserve">  33/7</t>
  </si>
  <si>
    <t xml:space="preserve"> 6.12,5</t>
  </si>
  <si>
    <t xml:space="preserve"> 4.35,3</t>
  </si>
  <si>
    <t xml:space="preserve"> 6.22,3</t>
  </si>
  <si>
    <t xml:space="preserve"> 3.05,8</t>
  </si>
  <si>
    <t xml:space="preserve"> 4.38,3</t>
  </si>
  <si>
    <t xml:space="preserve">  37/7</t>
  </si>
  <si>
    <t xml:space="preserve"> 6.15,2</t>
  </si>
  <si>
    <t xml:space="preserve"> 3.10,4</t>
  </si>
  <si>
    <t xml:space="preserve"> 4.40,5</t>
  </si>
  <si>
    <t xml:space="preserve">  42/3</t>
  </si>
  <si>
    <t xml:space="preserve"> 6.18,5</t>
  </si>
  <si>
    <t xml:space="preserve"> 2.59,9</t>
  </si>
  <si>
    <t xml:space="preserve"> 4.41,4</t>
  </si>
  <si>
    <t xml:space="preserve">  38/6</t>
  </si>
  <si>
    <t xml:space="preserve"> 6.16,1</t>
  </si>
  <si>
    <t xml:space="preserve"> 3.08,7</t>
  </si>
  <si>
    <t xml:space="preserve"> 4.44,8</t>
  </si>
  <si>
    <t xml:space="preserve">  34/3</t>
  </si>
  <si>
    <t xml:space="preserve">  41/2</t>
  </si>
  <si>
    <t xml:space="preserve"> 6.44,3</t>
  </si>
  <si>
    <t xml:space="preserve"> 3.03,2</t>
  </si>
  <si>
    <t xml:space="preserve"> 4.44,7</t>
  </si>
  <si>
    <t xml:space="preserve">  38/9</t>
  </si>
  <si>
    <t xml:space="preserve"> 6.35,0</t>
  </si>
  <si>
    <t xml:space="preserve"> 3.05,7</t>
  </si>
  <si>
    <t xml:space="preserve"> 4.46,6</t>
  </si>
  <si>
    <t xml:space="preserve">  39/8</t>
  </si>
  <si>
    <t xml:space="preserve">  42/8</t>
  </si>
  <si>
    <t xml:space="preserve"> 9.18,5</t>
  </si>
  <si>
    <t xml:space="preserve"> 2.58,2</t>
  </si>
  <si>
    <t xml:space="preserve"> 4.41,6</t>
  </si>
  <si>
    <t xml:space="preserve"> 0.40</t>
  </si>
  <si>
    <t xml:space="preserve">  42/9</t>
  </si>
  <si>
    <t xml:space="preserve">  32/8</t>
  </si>
  <si>
    <t xml:space="preserve"> 39/7</t>
  </si>
  <si>
    <t xml:space="preserve"> 2.53,7</t>
  </si>
  <si>
    <t xml:space="preserve"> 4.28,6</t>
  </si>
  <si>
    <t xml:space="preserve"> 5.50,1</t>
  </si>
  <si>
    <t xml:space="preserve"> 2.56,0</t>
  </si>
  <si>
    <t xml:space="preserve"> 4.22,8</t>
  </si>
  <si>
    <t xml:space="preserve"> 6.59,0</t>
  </si>
  <si>
    <t xml:space="preserve"> 2.59,0</t>
  </si>
  <si>
    <t xml:space="preserve">  41/9</t>
  </si>
  <si>
    <t xml:space="preserve">  25/6</t>
  </si>
  <si>
    <t xml:space="preserve">  32/4</t>
  </si>
  <si>
    <t xml:space="preserve">  29/8</t>
  </si>
  <si>
    <t xml:space="preserve">  35/5</t>
  </si>
  <si>
    <t xml:space="preserve">  30/3</t>
  </si>
  <si>
    <t xml:space="preserve">  38/2</t>
  </si>
  <si>
    <t xml:space="preserve">  37/9</t>
  </si>
  <si>
    <t xml:space="preserve">  32/7</t>
  </si>
  <si>
    <t xml:space="preserve">  36/8</t>
  </si>
  <si>
    <t xml:space="preserve">  37/1</t>
  </si>
  <si>
    <t xml:space="preserve">  39/6</t>
  </si>
  <si>
    <t xml:space="preserve">  35/3</t>
  </si>
  <si>
    <t xml:space="preserve">  45/4</t>
  </si>
  <si>
    <t xml:space="preserve"> 6.17,9</t>
  </si>
  <si>
    <t xml:space="preserve"> 3.09,4</t>
  </si>
  <si>
    <t xml:space="preserve">  45/10</t>
  </si>
  <si>
    <t xml:space="preserve"> 6.21,6</t>
  </si>
  <si>
    <t xml:space="preserve"> 3.05,1</t>
  </si>
  <si>
    <t xml:space="preserve"> 4.43,3</t>
  </si>
  <si>
    <t xml:space="preserve">  40/2</t>
  </si>
  <si>
    <t xml:space="preserve">  49/8</t>
  </si>
  <si>
    <t xml:space="preserve">  44/9</t>
  </si>
  <si>
    <t xml:space="preserve">  47/10</t>
  </si>
  <si>
    <t xml:space="preserve"> 6.18,2</t>
  </si>
  <si>
    <t xml:space="preserve"> 3.10,1</t>
  </si>
  <si>
    <t xml:space="preserve"> 4.46,1</t>
  </si>
  <si>
    <t xml:space="preserve">  46/5</t>
  </si>
  <si>
    <t xml:space="preserve"> 6.20,9</t>
  </si>
  <si>
    <t xml:space="preserve"> 3.07,2</t>
  </si>
  <si>
    <t xml:space="preserve"> 4.44,1</t>
  </si>
  <si>
    <t xml:space="preserve">  43/7</t>
  </si>
  <si>
    <t xml:space="preserve"> 6.33,9</t>
  </si>
  <si>
    <t xml:space="preserve"> 3.17,8</t>
  </si>
  <si>
    <t xml:space="preserve"> 4.52,6</t>
  </si>
  <si>
    <t xml:space="preserve">  48/6</t>
  </si>
  <si>
    <t xml:space="preserve"> 43/7</t>
  </si>
  <si>
    <t xml:space="preserve"> 6.40,6</t>
  </si>
  <si>
    <t xml:space="preserve"> 3.10,5</t>
  </si>
  <si>
    <t xml:space="preserve"> 4.58,8</t>
  </si>
  <si>
    <t xml:space="preserve">  47/8</t>
  </si>
  <si>
    <t xml:space="preserve"> 6.37,1</t>
  </si>
  <si>
    <t xml:space="preserve"> 3.17,0</t>
  </si>
  <si>
    <t xml:space="preserve"> 4.56,3</t>
  </si>
  <si>
    <t xml:space="preserve">  51/7</t>
  </si>
  <si>
    <t xml:space="preserve">  49/7</t>
  </si>
  <si>
    <t xml:space="preserve"> 6.53,6</t>
  </si>
  <si>
    <t xml:space="preserve"> 3.16,0</t>
  </si>
  <si>
    <t xml:space="preserve"> 5.12,4</t>
  </si>
  <si>
    <t xml:space="preserve">  50/1</t>
  </si>
  <si>
    <t xml:space="preserve">  52/1</t>
  </si>
  <si>
    <t xml:space="preserve"> 6.10,4</t>
  </si>
  <si>
    <t xml:space="preserve"> 3.00,1</t>
  </si>
  <si>
    <t xml:space="preserve"> 4.31,6</t>
  </si>
  <si>
    <t xml:space="preserve"> 2.10</t>
  </si>
  <si>
    <t xml:space="preserve">  23/7</t>
  </si>
  <si>
    <t xml:space="preserve"> 7.06,0</t>
  </si>
  <si>
    <t xml:space="preserve"> 3.22,0</t>
  </si>
  <si>
    <t xml:space="preserve"> 5.13,5</t>
  </si>
  <si>
    <t xml:space="preserve">  53/2</t>
  </si>
  <si>
    <t xml:space="preserve"> 6.56,1</t>
  </si>
  <si>
    <t xml:space="preserve"> 3.22,9</t>
  </si>
  <si>
    <t xml:space="preserve"> 5.16,6</t>
  </si>
  <si>
    <t xml:space="preserve">  51/9</t>
  </si>
  <si>
    <t xml:space="preserve">  54/9</t>
  </si>
  <si>
    <t xml:space="preserve"> 7.06,6</t>
  </si>
  <si>
    <t xml:space="preserve"> 3.22,2</t>
  </si>
  <si>
    <t xml:space="preserve"> 5.16,7</t>
  </si>
  <si>
    <t xml:space="preserve">  55/4</t>
  </si>
  <si>
    <t xml:space="preserve">  55/3</t>
  </si>
  <si>
    <t xml:space="preserve"> 7.06,9</t>
  </si>
  <si>
    <t xml:space="preserve"> 3.21,5</t>
  </si>
  <si>
    <t xml:space="preserve"> 5.18,4</t>
  </si>
  <si>
    <t xml:space="preserve">  57/4</t>
  </si>
  <si>
    <t xml:space="preserve">  56/4</t>
  </si>
  <si>
    <t xml:space="preserve"> 7.03,2</t>
  </si>
  <si>
    <t xml:space="preserve"> 3.33,2</t>
  </si>
  <si>
    <t xml:space="preserve"> 5.18,6</t>
  </si>
  <si>
    <t xml:space="preserve">  53/9</t>
  </si>
  <si>
    <t xml:space="preserve"> 7.05,8</t>
  </si>
  <si>
    <t xml:space="preserve"> 3.29,8</t>
  </si>
  <si>
    <t xml:space="preserve"> 5.26,0</t>
  </si>
  <si>
    <t xml:space="preserve">  54/10</t>
  </si>
  <si>
    <t xml:space="preserve">  58/10</t>
  </si>
  <si>
    <t xml:space="preserve">  60/9</t>
  </si>
  <si>
    <t xml:space="preserve"> 7.12,1</t>
  </si>
  <si>
    <t xml:space="preserve"> 3.32,9</t>
  </si>
  <si>
    <t xml:space="preserve"> 5.31,6</t>
  </si>
  <si>
    <t xml:space="preserve">  60/11</t>
  </si>
  <si>
    <t xml:space="preserve"> 7.30,6</t>
  </si>
  <si>
    <t xml:space="preserve"> 5.27,1</t>
  </si>
  <si>
    <t xml:space="preserve"> 6.44,2</t>
  </si>
  <si>
    <t xml:space="preserve"> 3.13,1</t>
  </si>
  <si>
    <t xml:space="preserve"> 4.57,8</t>
  </si>
  <si>
    <t xml:space="preserve">  50/8</t>
  </si>
  <si>
    <t xml:space="preserve"> 69</t>
  </si>
  <si>
    <t xml:space="preserve">  27/6</t>
  </si>
  <si>
    <t xml:space="preserve">  45/8</t>
  </si>
  <si>
    <t xml:space="preserve">  33/8</t>
  </si>
  <si>
    <t xml:space="preserve">  34/6</t>
  </si>
  <si>
    <t xml:space="preserve">  36/2</t>
  </si>
  <si>
    <t xml:space="preserve">  48/5</t>
  </si>
  <si>
    <t xml:space="preserve">  41/6</t>
  </si>
  <si>
    <t xml:space="preserve">  45/3</t>
  </si>
  <si>
    <t xml:space="preserve">  46/10</t>
  </si>
  <si>
    <t xml:space="preserve">  43/5</t>
  </si>
  <si>
    <t xml:space="preserve">  47/4</t>
  </si>
  <si>
    <t xml:space="preserve">  42/7</t>
  </si>
  <si>
    <t xml:space="preserve">  44/7</t>
  </si>
  <si>
    <t xml:space="preserve">  46/6</t>
  </si>
  <si>
    <t xml:space="preserve">  49/6</t>
  </si>
  <si>
    <t xml:space="preserve">  48/7</t>
  </si>
  <si>
    <t xml:space="preserve">  52/7</t>
  </si>
  <si>
    <t xml:space="preserve">  51/1</t>
  </si>
  <si>
    <t xml:space="preserve">  57/2</t>
  </si>
  <si>
    <t xml:space="preserve">  58/3</t>
  </si>
  <si>
    <t xml:space="preserve">  59/4</t>
  </si>
  <si>
    <t xml:space="preserve">  54/2</t>
  </si>
  <si>
    <t xml:space="preserve">  56/10</t>
  </si>
  <si>
    <t xml:space="preserve">  59/11</t>
  </si>
  <si>
    <t xml:space="preserve">  61/5</t>
  </si>
  <si>
    <t xml:space="preserve">  60/5</t>
  </si>
  <si>
    <t xml:space="preserve"> 6.12,4</t>
  </si>
  <si>
    <t xml:space="preserve"> 2.58,0</t>
  </si>
  <si>
    <t>ENGINE</t>
  </si>
  <si>
    <t xml:space="preserve"> 7.40,0</t>
  </si>
  <si>
    <t xml:space="preserve"> 3.34,1</t>
  </si>
  <si>
    <t xml:space="preserve">  63/6</t>
  </si>
  <si>
    <t xml:space="preserve"> 7.35,2</t>
  </si>
  <si>
    <t xml:space="preserve"> 3.49,0</t>
  </si>
  <si>
    <t xml:space="preserve">  62/11</t>
  </si>
  <si>
    <t xml:space="preserve">  63/11</t>
  </si>
  <si>
    <t xml:space="preserve"> 6.03,4</t>
  </si>
  <si>
    <t>13.27,4</t>
  </si>
  <si>
    <t>ELECTRICITY</t>
  </si>
  <si>
    <t>TRANSMISSION</t>
  </si>
  <si>
    <t xml:space="preserve">   4</t>
  </si>
  <si>
    <t>TC3A</t>
  </si>
  <si>
    <t xml:space="preserve">  11</t>
  </si>
  <si>
    <t>SS4F</t>
  </si>
  <si>
    <t xml:space="preserve">  19</t>
  </si>
  <si>
    <t>SS4S</t>
  </si>
  <si>
    <t xml:space="preserve">  26</t>
  </si>
  <si>
    <t>SS5F</t>
  </si>
  <si>
    <t xml:space="preserve">  38</t>
  </si>
  <si>
    <t xml:space="preserve">  49</t>
  </si>
  <si>
    <t xml:space="preserve">  58</t>
  </si>
  <si>
    <t xml:space="preserve">  63</t>
  </si>
  <si>
    <t xml:space="preserve">  66</t>
  </si>
  <si>
    <t xml:space="preserve">  67</t>
  </si>
  <si>
    <t>GEARBOX</t>
  </si>
  <si>
    <t>Retired</t>
  </si>
  <si>
    <t>-</t>
  </si>
  <si>
    <t>Aruküla1</t>
  </si>
  <si>
    <t xml:space="preserve"> 114.80 km/h</t>
  </si>
  <si>
    <t xml:space="preserve"> 106.30 km/h</t>
  </si>
  <si>
    <t xml:space="preserve"> 105.17 km/h</t>
  </si>
  <si>
    <t xml:space="preserve"> 103.13 km/h</t>
  </si>
  <si>
    <t xml:space="preserve"> 107.46 km/h</t>
  </si>
  <si>
    <t xml:space="preserve"> 111.27 km/h</t>
  </si>
  <si>
    <t xml:space="preserve">  90.96 km/h</t>
  </si>
  <si>
    <t>10.45 km</t>
  </si>
  <si>
    <t xml:space="preserve">  5 Koik/Heldna</t>
  </si>
  <si>
    <t>SS5</t>
  </si>
  <si>
    <t>Voose1</t>
  </si>
  <si>
    <t xml:space="preserve"> 110.07 km/h</t>
  </si>
  <si>
    <t xml:space="preserve"> 101.42 km/h</t>
  </si>
  <si>
    <t xml:space="preserve">  98.89 km/h</t>
  </si>
  <si>
    <t xml:space="preserve">  96.15 km/h</t>
  </si>
  <si>
    <t xml:space="preserve">  98.03 km/h</t>
  </si>
  <si>
    <t xml:space="preserve"> 103.83 km/h</t>
  </si>
  <si>
    <t xml:space="preserve">  86.88 km/h</t>
  </si>
  <si>
    <t xml:space="preserve"> 4.73 km</t>
  </si>
  <si>
    <t xml:space="preserve"> 18 Nikonchuk/Nikonchuk</t>
  </si>
  <si>
    <t>SS6</t>
  </si>
  <si>
    <t>Vetla1</t>
  </si>
  <si>
    <t xml:space="preserve"> 111.80 km/h</t>
  </si>
  <si>
    <t xml:space="preserve"> 101.99 km/h</t>
  </si>
  <si>
    <t xml:space="preserve"> 102.80 km/h</t>
  </si>
  <si>
    <t xml:space="preserve">  97.41 km/h</t>
  </si>
  <si>
    <t xml:space="preserve"> 103.97 km/h</t>
  </si>
  <si>
    <t xml:space="preserve"> 106.94 km/h</t>
  </si>
  <si>
    <t xml:space="preserve">  87.46 km/h</t>
  </si>
  <si>
    <t xml:space="preserve"> 7.59 km</t>
  </si>
  <si>
    <t xml:space="preserve"> 41 Meus/Vana</t>
  </si>
  <si>
    <t xml:space="preserve"> 51</t>
  </si>
  <si>
    <t>TC4</t>
  </si>
  <si>
    <t xml:space="preserve"> 52</t>
  </si>
  <si>
    <t xml:space="preserve"> 54</t>
  </si>
  <si>
    <t>TC3D</t>
  </si>
  <si>
    <t>12 min. late</t>
  </si>
  <si>
    <t xml:space="preserve"> 2.00</t>
  </si>
  <si>
    <t>200</t>
  </si>
  <si>
    <t>TC5</t>
  </si>
  <si>
    <t>4 min. late</t>
  </si>
  <si>
    <t xml:space="preserve"> 5.24,7</t>
  </si>
  <si>
    <t xml:space="preserve"> 2.32,0</t>
  </si>
  <si>
    <t xml:space="preserve"> 4.03,4</t>
  </si>
  <si>
    <t xml:space="preserve"> 5.24,2</t>
  </si>
  <si>
    <t xml:space="preserve"> 2.33,4</t>
  </si>
  <si>
    <t xml:space="preserve"> 4.02,5</t>
  </si>
  <si>
    <t xml:space="preserve"> 5.23,2</t>
  </si>
  <si>
    <t xml:space="preserve"> 2.38,7</t>
  </si>
  <si>
    <t xml:space="preserve"> 4.08,6</t>
  </si>
  <si>
    <t xml:space="preserve"> 5.38,7</t>
  </si>
  <si>
    <t xml:space="preserve"> 2.45,1</t>
  </si>
  <si>
    <t xml:space="preserve"> 4.19,7</t>
  </si>
  <si>
    <t xml:space="preserve"> 5.42,0</t>
  </si>
  <si>
    <t xml:space="preserve"> 2.48,6</t>
  </si>
  <si>
    <t xml:space="preserve"> 4.15,6</t>
  </si>
  <si>
    <t xml:space="preserve">   8/2</t>
  </si>
  <si>
    <t xml:space="preserve"> 5.45,3</t>
  </si>
  <si>
    <t xml:space="preserve"> 2.46,9</t>
  </si>
  <si>
    <t xml:space="preserve"> 4.16,0</t>
  </si>
  <si>
    <t xml:space="preserve"> 5.54,2</t>
  </si>
  <si>
    <t xml:space="preserve"> 2.48,1</t>
  </si>
  <si>
    <t xml:space="preserve"> 4.28,0</t>
  </si>
  <si>
    <t xml:space="preserve"> 5.48,0</t>
  </si>
  <si>
    <t xml:space="preserve"> 2.47,3</t>
  </si>
  <si>
    <t xml:space="preserve"> 4.21,5</t>
  </si>
  <si>
    <t xml:space="preserve">   7/1</t>
  </si>
  <si>
    <t xml:space="preserve"> 5.47,9</t>
  </si>
  <si>
    <t xml:space="preserve"> 2.49,5</t>
  </si>
  <si>
    <t xml:space="preserve"> 4.23,8</t>
  </si>
  <si>
    <t xml:space="preserve"> 4.25,5</t>
  </si>
  <si>
    <t xml:space="preserve">  13/2</t>
  </si>
  <si>
    <t xml:space="preserve"> 5.49,7</t>
  </si>
  <si>
    <t xml:space="preserve"> 2.49,0</t>
  </si>
  <si>
    <t xml:space="preserve"> 4.26,5</t>
  </si>
  <si>
    <t xml:space="preserve">  15/3</t>
  </si>
  <si>
    <t xml:space="preserve"> 5.45,8</t>
  </si>
  <si>
    <t xml:space="preserve"> 2.51,5</t>
  </si>
  <si>
    <t xml:space="preserve"> 4.24,9</t>
  </si>
  <si>
    <t xml:space="preserve"> 5.57,3</t>
  </si>
  <si>
    <t xml:space="preserve"> 2.48,7</t>
  </si>
  <si>
    <t xml:space="preserve">  17/4</t>
  </si>
  <si>
    <t xml:space="preserve"> 5.48,4</t>
  </si>
  <si>
    <t xml:space="preserve"> 2.55,8</t>
  </si>
  <si>
    <t xml:space="preserve"> 4.23,1</t>
  </si>
  <si>
    <t xml:space="preserve"> 5.57,2</t>
  </si>
  <si>
    <t xml:space="preserve"> 2.52,0</t>
  </si>
  <si>
    <t xml:space="preserve"> 4.30,4</t>
  </si>
  <si>
    <t xml:space="preserve"> 5.55,3</t>
  </si>
  <si>
    <t xml:space="preserve"> 2.57,8</t>
  </si>
  <si>
    <t xml:space="preserve">  14/3</t>
  </si>
  <si>
    <t xml:space="preserve"> 5.53,6</t>
  </si>
  <si>
    <t xml:space="preserve"> 2.52,3</t>
  </si>
  <si>
    <t xml:space="preserve"> 4.24,4</t>
  </si>
  <si>
    <t xml:space="preserve"> 5.54,7</t>
  </si>
  <si>
    <t xml:space="preserve"> 4.30,8</t>
  </si>
  <si>
    <t xml:space="preserve"> 2.58,8</t>
  </si>
  <si>
    <t xml:space="preserve"> 4.28,7</t>
  </si>
  <si>
    <t xml:space="preserve"> 2.49,7</t>
  </si>
  <si>
    <t xml:space="preserve"> 5.53,0</t>
  </si>
  <si>
    <t xml:space="preserve"> 2.57,4</t>
  </si>
  <si>
    <t xml:space="preserve"> 5.37,9</t>
  </si>
  <si>
    <t xml:space="preserve"> 2.45,8</t>
  </si>
  <si>
    <t xml:space="preserve"> 4.12,5</t>
  </si>
  <si>
    <t xml:space="preserve"> 22/1</t>
  </si>
  <si>
    <t xml:space="preserve"> 6.04,3</t>
  </si>
  <si>
    <t xml:space="preserve"> 3.04,0</t>
  </si>
  <si>
    <t xml:space="preserve"> 4.37,6</t>
  </si>
  <si>
    <t>209</t>
  </si>
  <si>
    <t>TC8</t>
  </si>
  <si>
    <t xml:space="preserve">  17/2</t>
  </si>
  <si>
    <t xml:space="preserve">  10/5</t>
  </si>
  <si>
    <t xml:space="preserve">  24/5</t>
  </si>
  <si>
    <t xml:space="preserve"> 5.56,1</t>
  </si>
  <si>
    <t xml:space="preserve"> 2.54,9</t>
  </si>
  <si>
    <t xml:space="preserve"> 4.24,8</t>
  </si>
  <si>
    <t xml:space="preserve">  20/2</t>
  </si>
  <si>
    <t xml:space="preserve">  24/4</t>
  </si>
  <si>
    <t xml:space="preserve"> 4.24,0</t>
  </si>
  <si>
    <t xml:space="preserve">  23/5</t>
  </si>
  <si>
    <t xml:space="preserve">  22/8</t>
  </si>
  <si>
    <t xml:space="preserve">  28/5</t>
  </si>
  <si>
    <t xml:space="preserve"> 23/2</t>
  </si>
  <si>
    <t xml:space="preserve"> 5.49,8</t>
  </si>
  <si>
    <t xml:space="preserve"> 2.55,1</t>
  </si>
  <si>
    <t xml:space="preserve"> 4.46,3</t>
  </si>
  <si>
    <t xml:space="preserve"> 24/5</t>
  </si>
  <si>
    <t xml:space="preserve"> 2.59,3</t>
  </si>
  <si>
    <t xml:space="preserve"> 4.27,5</t>
  </si>
  <si>
    <t xml:space="preserve"> 4.28,1</t>
  </si>
  <si>
    <t xml:space="preserve"> 5.59,1</t>
  </si>
  <si>
    <t xml:space="preserve"> 3.12,1</t>
  </si>
  <si>
    <t xml:space="preserve"> 4.36,6</t>
  </si>
  <si>
    <t xml:space="preserve">  31/6</t>
  </si>
  <si>
    <t xml:space="preserve">  32/1</t>
  </si>
  <si>
    <t xml:space="preserve">  34/1</t>
  </si>
  <si>
    <t xml:space="preserve"> 6.07,6</t>
  </si>
  <si>
    <t xml:space="preserve"> 3.05,5</t>
  </si>
  <si>
    <t xml:space="preserve"> 4.32,4</t>
  </si>
  <si>
    <t xml:space="preserve">  34/8</t>
  </si>
  <si>
    <t xml:space="preserve"> 6.07,5</t>
  </si>
  <si>
    <t xml:space="preserve"> 3.13,2</t>
  </si>
  <si>
    <t xml:space="preserve"> 4.36,3</t>
  </si>
  <si>
    <t xml:space="preserve"> 31/6</t>
  </si>
  <si>
    <t xml:space="preserve"> 6.09,1</t>
  </si>
  <si>
    <t xml:space="preserve"> 3.07,4</t>
  </si>
  <si>
    <t xml:space="preserve"> 4.38,1</t>
  </si>
  <si>
    <t xml:space="preserve"> 6.09,0</t>
  </si>
  <si>
    <t xml:space="preserve"> 3.04,6</t>
  </si>
  <si>
    <t xml:space="preserve">  31/9</t>
  </si>
  <si>
    <t xml:space="preserve"> 6.11,0</t>
  </si>
  <si>
    <t xml:space="preserve"> 3.11,3</t>
  </si>
  <si>
    <t>+ 6.03,7</t>
  </si>
  <si>
    <t xml:space="preserve"> 34/2</t>
  </si>
  <si>
    <t xml:space="preserve"> 6.16,0</t>
  </si>
  <si>
    <t xml:space="preserve"> 3.12,6</t>
  </si>
  <si>
    <t xml:space="preserve"> 4.40,9</t>
  </si>
  <si>
    <t xml:space="preserve">  40/3</t>
  </si>
  <si>
    <t xml:space="preserve"> 6.14,7</t>
  </si>
  <si>
    <t xml:space="preserve"> 3.12,4</t>
  </si>
  <si>
    <t xml:space="preserve"> 4.42,0</t>
  </si>
  <si>
    <t xml:space="preserve">  39/2</t>
  </si>
  <si>
    <t xml:space="preserve"> 6.18,9</t>
  </si>
  <si>
    <t xml:space="preserve"> 3.12,7</t>
  </si>
  <si>
    <t xml:space="preserve"> 4.39,6</t>
  </si>
  <si>
    <t xml:space="preserve"> 6.20,8</t>
  </si>
  <si>
    <t xml:space="preserve"> 3.25,5</t>
  </si>
  <si>
    <t xml:space="preserve"> 4.55,5</t>
  </si>
  <si>
    <t xml:space="preserve"> 5.47,5</t>
  </si>
  <si>
    <t xml:space="preserve"> 2.50,4</t>
  </si>
  <si>
    <t xml:space="preserve"> 4.21,8</t>
  </si>
  <si>
    <t xml:space="preserve"> 3.03,7</t>
  </si>
  <si>
    <t xml:space="preserve"> 4.19,1</t>
  </si>
  <si>
    <t xml:space="preserve"> 5.57,5</t>
  </si>
  <si>
    <t xml:space="preserve"> 3.05,3</t>
  </si>
  <si>
    <t xml:space="preserve"> 4.26,8</t>
  </si>
  <si>
    <t xml:space="preserve">  43/10</t>
  </si>
  <si>
    <t xml:space="preserve">  35/1</t>
  </si>
  <si>
    <t xml:space="preserve">  44/4</t>
  </si>
  <si>
    <t xml:space="preserve">  41/4</t>
  </si>
  <si>
    <t xml:space="preserve"> 6.15,5</t>
  </si>
  <si>
    <t xml:space="preserve"> 3.08,8</t>
  </si>
  <si>
    <t xml:space="preserve"> 4.47,1</t>
  </si>
  <si>
    <t xml:space="preserve">  43/3</t>
  </si>
  <si>
    <t xml:space="preserve"> 3.29,2</t>
  </si>
  <si>
    <t xml:space="preserve"> 4.45,7</t>
  </si>
  <si>
    <t xml:space="preserve">  45/5</t>
  </si>
  <si>
    <t xml:space="preserve"> 3.13,9</t>
  </si>
  <si>
    <t xml:space="preserve"> 4.36,1</t>
  </si>
  <si>
    <t xml:space="preserve">  44/10</t>
  </si>
  <si>
    <t xml:space="preserve"> 6.32,5</t>
  </si>
  <si>
    <t xml:space="preserve"> 3.27,2</t>
  </si>
  <si>
    <t xml:space="preserve"> 4.58,3</t>
  </si>
  <si>
    <t xml:space="preserve">  50/6</t>
  </si>
  <si>
    <t xml:space="preserve">  47/6</t>
  </si>
  <si>
    <t xml:space="preserve"> 6.55,9</t>
  </si>
  <si>
    <t xml:space="preserve"> 3.20,3</t>
  </si>
  <si>
    <t xml:space="preserve"> 5.11,5</t>
  </si>
  <si>
    <t xml:space="preserve">  46/1</t>
  </si>
  <si>
    <t xml:space="preserve">  48/1</t>
  </si>
  <si>
    <t xml:space="preserve"> 6.57,9</t>
  </si>
  <si>
    <t xml:space="preserve"> 3.25,6</t>
  </si>
  <si>
    <t xml:space="preserve"> 5.13,9</t>
  </si>
  <si>
    <t xml:space="preserve">  49/3</t>
  </si>
  <si>
    <t xml:space="preserve">  50/2</t>
  </si>
  <si>
    <t xml:space="preserve"> 6.52,7</t>
  </si>
  <si>
    <t xml:space="preserve"> 3.37,3</t>
  </si>
  <si>
    <t xml:space="preserve"> 5.19,8</t>
  </si>
  <si>
    <t xml:space="preserve">  54/7</t>
  </si>
  <si>
    <t xml:space="preserve"> 3.23,9</t>
  </si>
  <si>
    <t xml:space="preserve"> 5.15,8</t>
  </si>
  <si>
    <t xml:space="preserve">  53/3</t>
  </si>
  <si>
    <t xml:space="preserve">  47/2</t>
  </si>
  <si>
    <t xml:space="preserve">  52/3</t>
  </si>
  <si>
    <t xml:space="preserve"> 7.18,1</t>
  </si>
  <si>
    <t xml:space="preserve"> 3.28,3</t>
  </si>
  <si>
    <t xml:space="preserve"> 5.22,1</t>
  </si>
  <si>
    <t xml:space="preserve">  51/4</t>
  </si>
  <si>
    <t xml:space="preserve"> 7.05,7</t>
  </si>
  <si>
    <t xml:space="preserve"> 3.52,8</t>
  </si>
  <si>
    <t xml:space="preserve"> 5.11,7</t>
  </si>
  <si>
    <t xml:space="preserve">  49/9</t>
  </si>
  <si>
    <t xml:space="preserve"> 7.03,0</t>
  </si>
  <si>
    <t xml:space="preserve"> 3.43,4</t>
  </si>
  <si>
    <t xml:space="preserve"> 5.14,6</t>
  </si>
  <si>
    <t xml:space="preserve">  56/8</t>
  </si>
  <si>
    <t xml:space="preserve"> 7.07,2</t>
  </si>
  <si>
    <t xml:space="preserve"> 3.43,3</t>
  </si>
  <si>
    <t xml:space="preserve"> 5.20,8</t>
  </si>
  <si>
    <t xml:space="preserve">  56/11</t>
  </si>
  <si>
    <t xml:space="preserve">  55/11</t>
  </si>
  <si>
    <t xml:space="preserve"> 6.28,2</t>
  </si>
  <si>
    <t xml:space="preserve"> 3.14,6</t>
  </si>
  <si>
    <t xml:space="preserve"> 4.55,6</t>
  </si>
  <si>
    <t xml:space="preserve"> 7.20,1</t>
  </si>
  <si>
    <t xml:space="preserve"> 3.37,1</t>
  </si>
  <si>
    <t xml:space="preserve"> 6.41,7</t>
  </si>
  <si>
    <t xml:space="preserve">  58/5</t>
  </si>
  <si>
    <t xml:space="preserve">  53/5</t>
  </si>
  <si>
    <t xml:space="preserve">  56/5</t>
  </si>
  <si>
    <t xml:space="preserve"> 6.07,3</t>
  </si>
  <si>
    <t xml:space="preserve"> 3.00,4</t>
  </si>
  <si>
    <t xml:space="preserve">  30/6</t>
  </si>
  <si>
    <t xml:space="preserve"> 7.05,6</t>
  </si>
  <si>
    <t>BREAKS</t>
  </si>
  <si>
    <t>AXLE</t>
  </si>
  <si>
    <t xml:space="preserve">  24</t>
  </si>
  <si>
    <t>SS8F</t>
  </si>
  <si>
    <t xml:space="preserve">  30</t>
  </si>
  <si>
    <t>SS7F</t>
  </si>
  <si>
    <t xml:space="preserve">  36</t>
  </si>
  <si>
    <t>SS7S</t>
  </si>
  <si>
    <t xml:space="preserve">  41</t>
  </si>
  <si>
    <t>SS7</t>
  </si>
  <si>
    <t>Aruküla2</t>
  </si>
  <si>
    <t xml:space="preserve"> 116.40 km/h</t>
  </si>
  <si>
    <t xml:space="preserve"> 108.10 km/h</t>
  </si>
  <si>
    <t xml:space="preserve"> 107.98 km/h</t>
  </si>
  <si>
    <t xml:space="preserve"> 103.27 km/h</t>
  </si>
  <si>
    <t xml:space="preserve"> 108.26 km/h</t>
  </si>
  <si>
    <t xml:space="preserve"> 111.33 km/h</t>
  </si>
  <si>
    <t xml:space="preserve">  90.45 km/h</t>
  </si>
  <si>
    <t>SS8</t>
  </si>
  <si>
    <t>Voose2</t>
  </si>
  <si>
    <t xml:space="preserve"> 112.03 km/h</t>
  </si>
  <si>
    <t xml:space="preserve"> 101.78 km/h</t>
  </si>
  <si>
    <t xml:space="preserve">  98.83 km/h</t>
  </si>
  <si>
    <t xml:space="preserve">  92.54 km/h</t>
  </si>
  <si>
    <t xml:space="preserve">  99.93 km/h</t>
  </si>
  <si>
    <t xml:space="preserve"> 103.14 km/h</t>
  </si>
  <si>
    <t xml:space="preserve">  85.01 km/h</t>
  </si>
  <si>
    <t xml:space="preserve"> 17 Tölp/Vihmann</t>
  </si>
  <si>
    <t>SS9</t>
  </si>
  <si>
    <t>Vetla2</t>
  </si>
  <si>
    <t xml:space="preserve"> 112.68 km/h</t>
  </si>
  <si>
    <t xml:space="preserve"> 104.49 km/h</t>
  </si>
  <si>
    <t xml:space="preserve"> 103.85 km/h</t>
  </si>
  <si>
    <t xml:space="preserve">  98.43 km/h</t>
  </si>
  <si>
    <t xml:space="preserve"> 105.46 km/h</t>
  </si>
  <si>
    <t xml:space="preserve"> 108.21 km/h</t>
  </si>
  <si>
    <t xml:space="preserve">  87.72 km/h</t>
  </si>
  <si>
    <t>SS10</t>
  </si>
  <si>
    <t>Matsimäe</t>
  </si>
  <si>
    <t>20.95 km</t>
  </si>
  <si>
    <t>SS11</t>
  </si>
  <si>
    <t>Aela</t>
  </si>
  <si>
    <t>13.86 km</t>
  </si>
  <si>
    <t>SS12</t>
  </si>
  <si>
    <t>Väo</t>
  </si>
  <si>
    <t xml:space="preserve"> 2.60 km</t>
  </si>
  <si>
    <t>Total 100.50 km</t>
  </si>
  <si>
    <t>11.00,6</t>
  </si>
  <si>
    <t xml:space="preserve"> 7.14,5</t>
  </si>
  <si>
    <t xml:space="preserve"> 2.12,6</t>
  </si>
  <si>
    <t>54.57,5</t>
  </si>
  <si>
    <t xml:space="preserve">   5/3</t>
  </si>
  <si>
    <t>11.11,9</t>
  </si>
  <si>
    <t xml:space="preserve"> 7.06,8</t>
  </si>
  <si>
    <t xml:space="preserve"> 2.04,4</t>
  </si>
  <si>
    <t>55.08,4</t>
  </si>
  <si>
    <t>+ 0.10,9</t>
  </si>
  <si>
    <t>11.18,6</t>
  </si>
  <si>
    <t xml:space="preserve"> 7.05,3</t>
  </si>
  <si>
    <t xml:space="preserve"> 2.03,3</t>
  </si>
  <si>
    <t>55.08,8</t>
  </si>
  <si>
    <t>+ 0.11,3</t>
  </si>
  <si>
    <t>12.14,6</t>
  </si>
  <si>
    <t xml:space="preserve"> 7.34,7</t>
  </si>
  <si>
    <t xml:space="preserve"> 2.14,7</t>
  </si>
  <si>
    <t>58.32,7</t>
  </si>
  <si>
    <t>+ 3.35,2</t>
  </si>
  <si>
    <t xml:space="preserve">  5/1</t>
  </si>
  <si>
    <t>11.57,7</t>
  </si>
  <si>
    <t xml:space="preserve"> 7.42,0</t>
  </si>
  <si>
    <t xml:space="preserve"> 2.13,2</t>
  </si>
  <si>
    <t>59.23,6</t>
  </si>
  <si>
    <t>+ 4.26,1</t>
  </si>
  <si>
    <t>12.23,7</t>
  </si>
  <si>
    <t xml:space="preserve"> 7.43,6</t>
  </si>
  <si>
    <t xml:space="preserve"> 2.08,4</t>
  </si>
  <si>
    <t>59.25,8</t>
  </si>
  <si>
    <t xml:space="preserve">   3/1</t>
  </si>
  <si>
    <t>+ 4.28,3</t>
  </si>
  <si>
    <t xml:space="preserve">  7/4</t>
  </si>
  <si>
    <t>12.18,6</t>
  </si>
  <si>
    <t xml:space="preserve"> 7.38,4</t>
  </si>
  <si>
    <t xml:space="preserve"> 2.14,3</t>
  </si>
  <si>
    <t>59.36,1</t>
  </si>
  <si>
    <t>+ 4.38,6</t>
  </si>
  <si>
    <t xml:space="preserve">  8/5</t>
  </si>
  <si>
    <t>12.33,1</t>
  </si>
  <si>
    <t xml:space="preserve"> 7.48,9</t>
  </si>
  <si>
    <t xml:space="preserve"> 2.16,1</t>
  </si>
  <si>
    <t>59.50,2</t>
  </si>
  <si>
    <t>+ 4.52,7</t>
  </si>
  <si>
    <t>11.59,7</t>
  </si>
  <si>
    <t xml:space="preserve"> 8.01,3</t>
  </si>
  <si>
    <t xml:space="preserve"> 2.17,9</t>
  </si>
  <si>
    <t xml:space="preserve"> 1:00.06,2</t>
  </si>
  <si>
    <t>+ 5.08,7</t>
  </si>
  <si>
    <t>12.35,3</t>
  </si>
  <si>
    <t xml:space="preserve"> 8.09,1</t>
  </si>
  <si>
    <t xml:space="preserve"> 2.13,7</t>
  </si>
  <si>
    <t xml:space="preserve"> 1:00.47,9</t>
  </si>
  <si>
    <t>+ 5.50,4</t>
  </si>
  <si>
    <t>12.50,8</t>
  </si>
  <si>
    <t xml:space="preserve"> 7.58,7</t>
  </si>
  <si>
    <t xml:space="preserve"> 2.12,8</t>
  </si>
  <si>
    <t xml:space="preserve"> 1:00.52,5</t>
  </si>
  <si>
    <t>+ 5.55,0</t>
  </si>
  <si>
    <t>12.17,2</t>
  </si>
  <si>
    <t xml:space="preserve"> 8.00,0</t>
  </si>
  <si>
    <t xml:space="preserve"> 2.19,6</t>
  </si>
  <si>
    <t xml:space="preserve"> 1:01.01,2</t>
  </si>
  <si>
    <t>12.16,3</t>
  </si>
  <si>
    <t xml:space="preserve"> 8.06,0</t>
  </si>
  <si>
    <t xml:space="preserve"> 2.20,7</t>
  </si>
  <si>
    <t xml:space="preserve"> 1:01.25,4</t>
  </si>
  <si>
    <t>+ 6.27,9</t>
  </si>
  <si>
    <t>12.42,1</t>
  </si>
  <si>
    <t xml:space="preserve"> 8.04,7</t>
  </si>
  <si>
    <t xml:space="preserve"> 2.18,3</t>
  </si>
  <si>
    <t xml:space="preserve"> 1:01.40,9</t>
  </si>
  <si>
    <t>+ 6.43,4</t>
  </si>
  <si>
    <t xml:space="preserve"> 15/1</t>
  </si>
  <si>
    <t>12.52,8</t>
  </si>
  <si>
    <t xml:space="preserve"> 8.20,3</t>
  </si>
  <si>
    <t xml:space="preserve"> 2.20,8</t>
  </si>
  <si>
    <t xml:space="preserve"> 1:02.12,5</t>
  </si>
  <si>
    <t>+ 7.15,0</t>
  </si>
  <si>
    <t>13.01,5</t>
  </si>
  <si>
    <t xml:space="preserve"> 8.14,4</t>
  </si>
  <si>
    <t xml:space="preserve"> 2.22,3</t>
  </si>
  <si>
    <t xml:space="preserve"> 1:02.21,1</t>
  </si>
  <si>
    <t>+ 7.23,6</t>
  </si>
  <si>
    <t>13.57,6</t>
  </si>
  <si>
    <t xml:space="preserve"> 8.57,9</t>
  </si>
  <si>
    <t xml:space="preserve"> 1:05.13,8</t>
  </si>
  <si>
    <t>+10.16,3</t>
  </si>
  <si>
    <t xml:space="preserve"> 7.27,9</t>
  </si>
  <si>
    <t xml:space="preserve"> 2.10,8</t>
  </si>
  <si>
    <t xml:space="preserve"> 1:07.44,8</t>
  </si>
  <si>
    <t xml:space="preserve">   5/1</t>
  </si>
  <si>
    <t xml:space="preserve">   4/2</t>
  </si>
  <si>
    <t>+12.47,3</t>
  </si>
  <si>
    <t>26.06,6</t>
  </si>
  <si>
    <t xml:space="preserve"> 8.23,1</t>
  </si>
  <si>
    <t xml:space="preserve"> 2.21,9</t>
  </si>
  <si>
    <t xml:space="preserve"> 1:16.08,9</t>
  </si>
  <si>
    <t>+21.11,4</t>
  </si>
  <si>
    <t xml:space="preserve">  12/6</t>
  </si>
  <si>
    <t xml:space="preserve">  25/1</t>
  </si>
  <si>
    <t xml:space="preserve">  22/1</t>
  </si>
  <si>
    <t xml:space="preserve"> 16/6</t>
  </si>
  <si>
    <t>13.04,8</t>
  </si>
  <si>
    <t xml:space="preserve"> 7.59,9</t>
  </si>
  <si>
    <t xml:space="preserve"> 2.16,5</t>
  </si>
  <si>
    <t xml:space="preserve"> 1:02.16,1</t>
  </si>
  <si>
    <t>+ 7.18,6</t>
  </si>
  <si>
    <t xml:space="preserve">  25/4</t>
  </si>
  <si>
    <t xml:space="preserve"> 18/2</t>
  </si>
  <si>
    <t>13.23,0</t>
  </si>
  <si>
    <t xml:space="preserve"> 8.08,1</t>
  </si>
  <si>
    <t xml:space="preserve"> 2.36,6</t>
  </si>
  <si>
    <t xml:space="preserve"> 1:03.10,5</t>
  </si>
  <si>
    <t xml:space="preserve">  18/3</t>
  </si>
  <si>
    <t>+ 8.13,0</t>
  </si>
  <si>
    <t xml:space="preserve"> 19/5</t>
  </si>
  <si>
    <t>13.20,9</t>
  </si>
  <si>
    <t xml:space="preserve"> 8.12,4</t>
  </si>
  <si>
    <t xml:space="preserve"> 2.24,3</t>
  </si>
  <si>
    <t xml:space="preserve"> 1:04.24,4</t>
  </si>
  <si>
    <t xml:space="preserve">  27/8</t>
  </si>
  <si>
    <t>+ 9.26,9</t>
  </si>
  <si>
    <t>13.23,6</t>
  </si>
  <si>
    <t xml:space="preserve"> 8.26,5</t>
  </si>
  <si>
    <t xml:space="preserve"> 2.23,0</t>
  </si>
  <si>
    <t xml:space="preserve"> 1:04.24,9</t>
  </si>
  <si>
    <t>+ 9.27,4</t>
  </si>
  <si>
    <t>13.26,0</t>
  </si>
  <si>
    <t xml:space="preserve"> 8.14,8</t>
  </si>
  <si>
    <t xml:space="preserve"> 2.21,0</t>
  </si>
  <si>
    <t xml:space="preserve"> 1:04.35,3</t>
  </si>
  <si>
    <t>+ 9.37,8</t>
  </si>
  <si>
    <t>13.29,3</t>
  </si>
  <si>
    <t xml:space="preserve"> 8.19,1</t>
  </si>
  <si>
    <t xml:space="preserve"> 2.20,5</t>
  </si>
  <si>
    <t xml:space="preserve"> 1:05.01,8</t>
  </si>
  <si>
    <t xml:space="preserve">  26/1</t>
  </si>
  <si>
    <t>+10.04,3</t>
  </si>
  <si>
    <t xml:space="preserve">  29/2</t>
  </si>
  <si>
    <t xml:space="preserve">  32/3</t>
  </si>
  <si>
    <t>12.11,4</t>
  </si>
  <si>
    <t xml:space="preserve"> 7.48,4</t>
  </si>
  <si>
    <t xml:space="preserve"> 2.18,1</t>
  </si>
  <si>
    <t xml:space="preserve"> 1:05.22,9</t>
  </si>
  <si>
    <t>+10.25,4</t>
  </si>
  <si>
    <t xml:space="preserve"> 25/2</t>
  </si>
  <si>
    <t>13.57,7</t>
  </si>
  <si>
    <t xml:space="preserve"> 8.38,6</t>
  </si>
  <si>
    <t xml:space="preserve"> 2.32,8</t>
  </si>
  <si>
    <t xml:space="preserve"> 1:05.23,5</t>
  </si>
  <si>
    <t xml:space="preserve">  30/2</t>
  </si>
  <si>
    <t>+10.26,0</t>
  </si>
  <si>
    <t xml:space="preserve"> 26/6</t>
  </si>
  <si>
    <t>13.45,3</t>
  </si>
  <si>
    <t xml:space="preserve"> 8.25,5</t>
  </si>
  <si>
    <t xml:space="preserve"> 2.28,4</t>
  </si>
  <si>
    <t xml:space="preserve"> 1:05.31,5</t>
  </si>
  <si>
    <t>+10.34,0</t>
  </si>
  <si>
    <t>12.36,6</t>
  </si>
  <si>
    <t xml:space="preserve"> 2.13,3</t>
  </si>
  <si>
    <t>13.06,6</t>
  </si>
  <si>
    <t xml:space="preserve"> 8.39,4</t>
  </si>
  <si>
    <t xml:space="preserve"> 2.17,1</t>
  </si>
  <si>
    <t xml:space="preserve"> 1:07.41,8</t>
  </si>
  <si>
    <t>+12.44,3</t>
  </si>
  <si>
    <t xml:space="preserve"> 30/7</t>
  </si>
  <si>
    <t>13.39,3</t>
  </si>
  <si>
    <t xml:space="preserve"> 8.18,8</t>
  </si>
  <si>
    <t xml:space="preserve"> 2.13,0</t>
  </si>
  <si>
    <t xml:space="preserve"> 1:13.10,4</t>
  </si>
  <si>
    <t>+18.12,9</t>
  </si>
  <si>
    <t xml:space="preserve"> 32/3</t>
  </si>
  <si>
    <t>24.42,7</t>
  </si>
  <si>
    <t xml:space="preserve"> 8.37,3</t>
  </si>
  <si>
    <t xml:space="preserve"> 2.27,9</t>
  </si>
  <si>
    <t xml:space="preserve"> 1:16.31,7</t>
  </si>
  <si>
    <t>+21.34,2</t>
  </si>
  <si>
    <t xml:space="preserve"> 7.45,8</t>
  </si>
  <si>
    <t xml:space="preserve"> 1:06.17,6</t>
  </si>
  <si>
    <t>+11.20,1</t>
  </si>
  <si>
    <t xml:space="preserve">  36/4</t>
  </si>
  <si>
    <t xml:space="preserve"> 28/8</t>
  </si>
  <si>
    <t>13.56,0</t>
  </si>
  <si>
    <t xml:space="preserve"> 8.13,6</t>
  </si>
  <si>
    <t xml:space="preserve"> 2.25,1</t>
  </si>
  <si>
    <t xml:space="preserve"> 1:06.36,6</t>
  </si>
  <si>
    <t>+11.39,1</t>
  </si>
  <si>
    <t xml:space="preserve"> 29/3</t>
  </si>
  <si>
    <t>14.39,7</t>
  </si>
  <si>
    <t xml:space="preserve"> 8.33,1</t>
  </si>
  <si>
    <t xml:space="preserve"> 2.32,3</t>
  </si>
  <si>
    <t xml:space="preserve"> 1:06.59,2</t>
  </si>
  <si>
    <t>+12.01,7</t>
  </si>
  <si>
    <t>14.27,4</t>
  </si>
  <si>
    <t xml:space="preserve"> 9.13,3</t>
  </si>
  <si>
    <t xml:space="preserve"> 2.26,1</t>
  </si>
  <si>
    <t xml:space="preserve"> 1:08.41,8</t>
  </si>
  <si>
    <t xml:space="preserve">  33/3</t>
  </si>
  <si>
    <t xml:space="preserve">  37/5</t>
  </si>
  <si>
    <t>+13.44,3</t>
  </si>
  <si>
    <t xml:space="preserve"> 33/1</t>
  </si>
  <si>
    <t>13.59,6</t>
  </si>
  <si>
    <t xml:space="preserve"> 9.20,0</t>
  </si>
  <si>
    <t xml:space="preserve"> 2.31,6</t>
  </si>
  <si>
    <t xml:space="preserve"> 1:09.23,6</t>
  </si>
  <si>
    <t xml:space="preserve">  38/1</t>
  </si>
  <si>
    <t>+14.26,1</t>
  </si>
  <si>
    <t>14.30,4</t>
  </si>
  <si>
    <t xml:space="preserve"> 9.24,6</t>
  </si>
  <si>
    <t xml:space="preserve"> 2.33,3</t>
  </si>
  <si>
    <t xml:space="preserve"> 1:10.41,8</t>
  </si>
  <si>
    <t>+15.44,3</t>
  </si>
  <si>
    <t xml:space="preserve"> 35/4</t>
  </si>
  <si>
    <t>16.19,3</t>
  </si>
  <si>
    <t xml:space="preserve"> 9.58,0</t>
  </si>
  <si>
    <t xml:space="preserve"> 2.29,9</t>
  </si>
  <si>
    <t xml:space="preserve"> 0.30</t>
  </si>
  <si>
    <t xml:space="preserve"> 1:11.10,3</t>
  </si>
  <si>
    <t xml:space="preserve">  33/4</t>
  </si>
  <si>
    <t>+16.12,8</t>
  </si>
  <si>
    <t xml:space="preserve"> 36/5</t>
  </si>
  <si>
    <t>15.40,5</t>
  </si>
  <si>
    <t xml:space="preserve"> 9.09,2</t>
  </si>
  <si>
    <t xml:space="preserve"> 2.36,9</t>
  </si>
  <si>
    <t xml:space="preserve"> 1:12.06,1</t>
  </si>
  <si>
    <t xml:space="preserve">  39/5</t>
  </si>
  <si>
    <t>+17.08,6</t>
  </si>
  <si>
    <t xml:space="preserve"> 37/3</t>
  </si>
  <si>
    <t>15.09,4</t>
  </si>
  <si>
    <t xml:space="preserve"> 9.53,1</t>
  </si>
  <si>
    <t xml:space="preserve"> 2.39,8</t>
  </si>
  <si>
    <t xml:space="preserve"> 1:12.48,3</t>
  </si>
  <si>
    <t>+17.50,8</t>
  </si>
  <si>
    <t xml:space="preserve"> 38/6</t>
  </si>
  <si>
    <t>15.22,3</t>
  </si>
  <si>
    <t xml:space="preserve"> 9.21,3</t>
  </si>
  <si>
    <t xml:space="preserve"> 2.40,0</t>
  </si>
  <si>
    <t xml:space="preserve"> 1:13.06,9</t>
  </si>
  <si>
    <t>+18.09,4</t>
  </si>
  <si>
    <t>15.59,6</t>
  </si>
  <si>
    <t xml:space="preserve"> 9.52,1</t>
  </si>
  <si>
    <t xml:space="preserve"> 2.43,7</t>
  </si>
  <si>
    <t xml:space="preserve"> 1:14.48,8</t>
  </si>
  <si>
    <t>+19.51,3</t>
  </si>
  <si>
    <t xml:space="preserve"> 41/4</t>
  </si>
  <si>
    <t>16.03,6</t>
  </si>
  <si>
    <t xml:space="preserve"> 9.02,6</t>
  </si>
  <si>
    <t xml:space="preserve"> 2.28,0</t>
  </si>
  <si>
    <t xml:space="preserve"> 1:15.01,3</t>
  </si>
  <si>
    <t xml:space="preserve">  35/4</t>
  </si>
  <si>
    <t>+20.03,8</t>
  </si>
  <si>
    <t xml:space="preserve"> 42/8</t>
  </si>
  <si>
    <t>15.17,0</t>
  </si>
  <si>
    <t xml:space="preserve"> 2.48,5</t>
  </si>
  <si>
    <t xml:space="preserve"> 1:18.19,5</t>
  </si>
  <si>
    <t xml:space="preserve">  37/4</t>
  </si>
  <si>
    <t xml:space="preserve">  43/4</t>
  </si>
  <si>
    <t>+23.22,0</t>
  </si>
  <si>
    <t xml:space="preserve">  28/1</t>
  </si>
  <si>
    <t xml:space="preserve">  32/2</t>
  </si>
  <si>
    <t xml:space="preserve">  30/7</t>
  </si>
  <si>
    <t xml:space="preserve">  38/3</t>
  </si>
  <si>
    <t xml:space="preserve">  47/9</t>
  </si>
  <si>
    <t xml:space="preserve">  39/4</t>
  </si>
  <si>
    <t>12.30,4</t>
  </si>
  <si>
    <t xml:space="preserve">  13/1</t>
  </si>
  <si>
    <t>13.02,2</t>
  </si>
  <si>
    <t>WHEELS</t>
  </si>
  <si>
    <t>17.31,6</t>
  </si>
  <si>
    <t xml:space="preserve">  45/6</t>
  </si>
  <si>
    <t>TYRE</t>
  </si>
  <si>
    <t>2:07.40,4</t>
  </si>
  <si>
    <t>Started   74 /  Finished   44</t>
  </si>
  <si>
    <t xml:space="preserve">   1</t>
  </si>
  <si>
    <t xml:space="preserve">   2</t>
  </si>
  <si>
    <t xml:space="preserve">   3</t>
  </si>
  <si>
    <t xml:space="preserve">   9</t>
  </si>
  <si>
    <t xml:space="preserve"> 208</t>
  </si>
  <si>
    <t xml:space="preserve">  12</t>
  </si>
  <si>
    <t xml:space="preserve">   8</t>
  </si>
  <si>
    <t xml:space="preserve">   7</t>
  </si>
  <si>
    <t xml:space="preserve"> 207</t>
  </si>
  <si>
    <t xml:space="preserve">  10</t>
  </si>
  <si>
    <t>Started    8 /  Finished    5</t>
  </si>
  <si>
    <t>Started   10 /  Finished    7</t>
  </si>
  <si>
    <t>+ 0.42,6</t>
  </si>
  <si>
    <t xml:space="preserve"> 201</t>
  </si>
  <si>
    <t>+ 1.37,6</t>
  </si>
  <si>
    <t>Started   11 /  Finished    4</t>
  </si>
  <si>
    <t xml:space="preserve">  16</t>
  </si>
  <si>
    <t xml:space="preserve">  56</t>
  </si>
  <si>
    <t xml:space="preserve">  33</t>
  </si>
  <si>
    <t>+ 4.46,7</t>
  </si>
  <si>
    <t>Started   12 /  Finished    7</t>
  </si>
  <si>
    <t xml:space="preserve">  44</t>
  </si>
  <si>
    <t xml:space="preserve">  34</t>
  </si>
  <si>
    <t>+ 0.12,0</t>
  </si>
  <si>
    <t xml:space="preserve">  61</t>
  </si>
  <si>
    <t>+ 3.40,0</t>
  </si>
  <si>
    <t>Started   13 /  Finished    9</t>
  </si>
  <si>
    <t xml:space="preserve">  22</t>
  </si>
  <si>
    <t xml:space="preserve">  21</t>
  </si>
  <si>
    <t>+ 0.49,4</t>
  </si>
  <si>
    <t xml:space="preserve">  42</t>
  </si>
  <si>
    <t>+ 2.03,8</t>
  </si>
  <si>
    <t>Started   12 /  Finished    8</t>
  </si>
  <si>
    <t>+ 0.53,1</t>
  </si>
  <si>
    <t>+ 2.15,2</t>
  </si>
  <si>
    <t>Started    8 /  Finished    4</t>
  </si>
  <si>
    <t xml:space="preserve">  62</t>
  </si>
  <si>
    <t xml:space="preserve">  64</t>
  </si>
  <si>
    <t>+ 1.18,2</t>
  </si>
  <si>
    <t xml:space="preserve">  68</t>
  </si>
  <si>
    <t>+ 3.24,7</t>
  </si>
  <si>
    <t xml:space="preserve">  14</t>
  </si>
  <si>
    <t>SS11S</t>
  </si>
  <si>
    <t>SS10F</t>
  </si>
  <si>
    <t xml:space="preserve">  15</t>
  </si>
  <si>
    <t xml:space="preserve"> 209</t>
  </si>
  <si>
    <t>SS10S</t>
  </si>
  <si>
    <t xml:space="preserve"> 204</t>
  </si>
  <si>
    <t xml:space="preserve">  37</t>
  </si>
  <si>
    <t xml:space="preserve">  17</t>
  </si>
  <si>
    <t xml:space="preserve">  39</t>
  </si>
  <si>
    <t xml:space="preserve">  32</t>
  </si>
  <si>
    <t xml:space="preserve">  45</t>
  </si>
  <si>
    <t xml:space="preserve">  65</t>
  </si>
  <si>
    <t xml:space="preserve">  55</t>
  </si>
  <si>
    <t xml:space="preserve"> 34</t>
  </si>
  <si>
    <t>TC11</t>
  </si>
  <si>
    <t xml:space="preserve"> 43</t>
  </si>
  <si>
    <t>3 min. late</t>
  </si>
  <si>
    <t>Avg.speed of winner  109.72 km/h</t>
  </si>
  <si>
    <t xml:space="preserve"> 114.17 km/h</t>
  </si>
  <si>
    <t xml:space="preserve"> 105.09 km/h</t>
  </si>
  <si>
    <t xml:space="preserve"> 100.51 km/h</t>
  </si>
  <si>
    <t xml:space="preserve">  93.19 km/h</t>
  </si>
  <si>
    <t xml:space="preserve"> 103.12 km/h</t>
  </si>
  <si>
    <t xml:space="preserve"> 104.79 km/h</t>
  </si>
  <si>
    <t xml:space="preserve">  89.83 km/h</t>
  </si>
  <si>
    <t xml:space="preserve"> 44 Kähr/Pantalon</t>
  </si>
  <si>
    <t xml:space="preserve"> 117.32 km/h</t>
  </si>
  <si>
    <t xml:space="preserve"> 108.00 km/h</t>
  </si>
  <si>
    <t xml:space="preserve">  99.73 km/h</t>
  </si>
  <si>
    <t xml:space="preserve">  99.97 km/h</t>
  </si>
  <si>
    <t xml:space="preserve"> 107.12 km/h</t>
  </si>
  <si>
    <t xml:space="preserve"> 111.40 km/h</t>
  </si>
  <si>
    <t xml:space="preserve">  89.10 km/h</t>
  </si>
  <si>
    <t xml:space="preserve"> 16 Madik/Tauk</t>
  </si>
  <si>
    <t xml:space="preserve">  75.91 km/h</t>
  </si>
  <si>
    <t xml:space="preserve">  70.27 km/h</t>
  </si>
  <si>
    <t xml:space="preserve">  66.48 km/h</t>
  </si>
  <si>
    <t xml:space="preserve">  66.62 km/h</t>
  </si>
  <si>
    <t xml:space="preserve">  70.22 km/h</t>
  </si>
  <si>
    <t xml:space="preserve">  72.90 km/h</t>
  </si>
  <si>
    <t xml:space="preserve">  61.74 km/h</t>
  </si>
  <si>
    <t xml:space="preserve"> 12 Saks/Maasik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</si>
</sst>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mm/ss.0"/>
    <numFmt numFmtId="166" formatCode="0.0%"/>
    <numFmt numFmtId="167" formatCode="0.00_ ;[Red]\-0.00\ "/>
    <numFmt numFmtId="168" formatCode="0.00000_ ;[Red]\-0.00000\ "/>
    <numFmt numFmtId="169" formatCode="0_ ;[Red]\-0\ "/>
    <numFmt numFmtId="170" formatCode="[$-F400]h:mm:ss\ AM/PM"/>
    <numFmt numFmtId="171" formatCode="hh:mm:ss;@"/>
    <numFmt numFmtId="172" formatCode="0.00000"/>
    <numFmt numFmtId="173" formatCode="0.0000"/>
    <numFmt numFmtId="174" formatCode="hh:mm/ss\,s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sz val="8"/>
      <name val="Tahoma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i/>
      <sz val="9"/>
      <name val="Calibri"/>
      <family val="2"/>
    </font>
    <font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49" fontId="3" fillId="2" borderId="3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3" borderId="6" xfId="0" applyNumberFormat="1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right"/>
    </xf>
    <xf numFmtId="49" fontId="3" fillId="4" borderId="5" xfId="0" applyNumberFormat="1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49" fontId="3" fillId="4" borderId="10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49" fontId="3" fillId="4" borderId="11" xfId="0" applyNumberFormat="1" applyFont="1" applyFill="1" applyBorder="1" applyAlignment="1">
      <alignment horizontal="left" indent="1"/>
    </xf>
    <xf numFmtId="0" fontId="3" fillId="4" borderId="11" xfId="0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5" borderId="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5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49" fontId="3" fillId="4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49" fontId="8" fillId="5" borderId="0" xfId="0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right"/>
    </xf>
    <xf numFmtId="49" fontId="2" fillId="5" borderId="10" xfId="0" applyNumberFormat="1" applyFont="1" applyFill="1" applyBorder="1" applyAlignment="1">
      <alignment horizontal="right"/>
    </xf>
    <xf numFmtId="49" fontId="12" fillId="5" borderId="0" xfId="0" applyNumberFormat="1" applyFont="1" applyFill="1" applyAlignment="1">
      <alignment/>
    </xf>
    <xf numFmtId="49" fontId="13" fillId="5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5" borderId="5" xfId="0" applyNumberFormat="1" applyFont="1" applyFill="1" applyBorder="1" applyAlignment="1">
      <alignment horizontal="left" indent="1"/>
    </xf>
    <xf numFmtId="49" fontId="14" fillId="5" borderId="7" xfId="0" applyNumberFormat="1" applyFont="1" applyFill="1" applyBorder="1" applyAlignment="1">
      <alignment horizontal="right" indent="1"/>
    </xf>
    <xf numFmtId="49" fontId="14" fillId="5" borderId="11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 quotePrefix="1">
      <alignment horizontal="right"/>
    </xf>
    <xf numFmtId="0" fontId="2" fillId="5" borderId="0" xfId="0" applyNumberFormat="1" applyFont="1" applyFill="1" applyBorder="1" applyAlignment="1">
      <alignment horizontal="right"/>
    </xf>
    <xf numFmtId="49" fontId="14" fillId="5" borderId="7" xfId="0" applyNumberFormat="1" applyFont="1" applyFill="1" applyBorder="1" applyAlignment="1">
      <alignment horizontal="left"/>
    </xf>
    <xf numFmtId="49" fontId="14" fillId="5" borderId="3" xfId="0" applyNumberFormat="1" applyFont="1" applyFill="1" applyBorder="1" applyAlignment="1">
      <alignment/>
    </xf>
    <xf numFmtId="49" fontId="14" fillId="5" borderId="8" xfId="0" applyNumberFormat="1" applyFont="1" applyFill="1" applyBorder="1" applyAlignment="1">
      <alignment horizontal="right"/>
    </xf>
    <xf numFmtId="49" fontId="14" fillId="5" borderId="8" xfId="0" applyNumberFormat="1" applyFont="1" applyFill="1" applyBorder="1" applyAlignment="1">
      <alignment/>
    </xf>
    <xf numFmtId="49" fontId="15" fillId="5" borderId="9" xfId="0" applyNumberFormat="1" applyFont="1" applyFill="1" applyBorder="1" applyAlignment="1">
      <alignment horizontal="left" indent="1"/>
    </xf>
    <xf numFmtId="49" fontId="16" fillId="5" borderId="11" xfId="0" applyNumberFormat="1" applyFont="1" applyFill="1" applyBorder="1" applyAlignment="1">
      <alignment horizontal="right" indent="1"/>
    </xf>
    <xf numFmtId="0" fontId="14" fillId="5" borderId="3" xfId="0" applyNumberFormat="1" applyFont="1" applyFill="1" applyBorder="1" applyAlignment="1">
      <alignment horizontal="right"/>
    </xf>
    <xf numFmtId="49" fontId="17" fillId="5" borderId="3" xfId="0" applyNumberFormat="1" applyFont="1" applyFill="1" applyBorder="1" applyAlignment="1">
      <alignment horizontal="left" indent="1"/>
    </xf>
    <xf numFmtId="49" fontId="17" fillId="5" borderId="5" xfId="0" applyNumberFormat="1" applyFont="1" applyFill="1" applyBorder="1" applyAlignment="1">
      <alignment horizontal="left" indent="1"/>
    </xf>
    <xf numFmtId="0" fontId="17" fillId="5" borderId="8" xfId="0" applyFont="1" applyFill="1" applyBorder="1" applyAlignment="1">
      <alignment horizontal="left" indent="1"/>
    </xf>
    <xf numFmtId="49" fontId="17" fillId="5" borderId="9" xfId="0" applyNumberFormat="1" applyFont="1" applyFill="1" applyBorder="1" applyAlignment="1">
      <alignment horizontal="left" indent="1"/>
    </xf>
    <xf numFmtId="49" fontId="0" fillId="5" borderId="0" xfId="0" applyNumberFormat="1" applyFill="1" applyBorder="1" applyAlignment="1">
      <alignment/>
    </xf>
    <xf numFmtId="0" fontId="21" fillId="5" borderId="0" xfId="0" applyFont="1" applyFill="1" applyAlignment="1">
      <alignment horizontal="center" vertical="center"/>
    </xf>
    <xf numFmtId="0" fontId="0" fillId="5" borderId="0" xfId="0" applyNumberForma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49" fontId="7" fillId="5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" fillId="5" borderId="0" xfId="0" applyNumberFormat="1" applyFont="1" applyFill="1" applyAlignment="1">
      <alignment horizontal="right" vertical="center"/>
    </xf>
    <xf numFmtId="0" fontId="2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6" borderId="2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49" fontId="3" fillId="6" borderId="1" xfId="0" applyNumberFormat="1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center" vertical="center"/>
    </xf>
    <xf numFmtId="49" fontId="23" fillId="5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3" fillId="5" borderId="6" xfId="0" applyFont="1" applyFill="1" applyBorder="1" applyAlignment="1" quotePrefix="1">
      <alignment horizontal="right" vertical="center"/>
    </xf>
    <xf numFmtId="0" fontId="26" fillId="5" borderId="0" xfId="0" applyNumberFormat="1" applyFont="1" applyFill="1" applyAlignment="1">
      <alignment vertical="center"/>
    </xf>
    <xf numFmtId="0" fontId="27" fillId="5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49" fontId="25" fillId="5" borderId="0" xfId="0" applyNumberFormat="1" applyFont="1" applyFill="1" applyAlignment="1">
      <alignment horizontal="center" vertical="center"/>
    </xf>
    <xf numFmtId="0" fontId="24" fillId="5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2" fillId="0" borderId="2" xfId="0" applyNumberFormat="1" applyFont="1" applyFill="1" applyBorder="1" applyAlignment="1">
      <alignment horizontal="right" vertical="center"/>
    </xf>
    <xf numFmtId="0" fontId="23" fillId="0" borderId="1" xfId="0" applyNumberFormat="1" applyFont="1" applyFill="1" applyBorder="1" applyAlignment="1">
      <alignment horizontal="right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5" borderId="0" xfId="0" applyNumberFormat="1" applyFont="1" applyFill="1" applyAlignment="1">
      <alignment horizontal="left"/>
    </xf>
    <xf numFmtId="0" fontId="28" fillId="5" borderId="0" xfId="0" applyFont="1" applyFill="1" applyAlignment="1">
      <alignment horizontal="center"/>
    </xf>
    <xf numFmtId="0" fontId="28" fillId="5" borderId="0" xfId="0" applyFont="1" applyFill="1" applyAlignment="1">
      <alignment/>
    </xf>
    <xf numFmtId="0" fontId="30" fillId="5" borderId="0" xfId="0" applyFont="1" applyFill="1" applyAlignment="1">
      <alignment horizontal="center"/>
    </xf>
    <xf numFmtId="0" fontId="28" fillId="5" borderId="0" xfId="0" applyFont="1" applyFill="1" applyAlignment="1">
      <alignment horizontal="left"/>
    </xf>
    <xf numFmtId="0" fontId="30" fillId="5" borderId="0" xfId="0" applyNumberFormat="1" applyFont="1" applyFill="1" applyAlignment="1">
      <alignment horizontal="right"/>
    </xf>
    <xf numFmtId="0" fontId="30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>
      <alignment/>
    </xf>
    <xf numFmtId="0" fontId="3" fillId="2" borderId="7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2" fillId="5" borderId="0" xfId="0" applyFont="1" applyFill="1" applyAlignment="1">
      <alignment horizontal="right"/>
    </xf>
    <xf numFmtId="0" fontId="33" fillId="5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5" borderId="0" xfId="0" applyFont="1" applyFill="1" applyAlignment="1">
      <alignment horizontal="center"/>
    </xf>
    <xf numFmtId="164" fontId="33" fillId="0" borderId="0" xfId="0" applyNumberFormat="1" applyFont="1" applyAlignment="1">
      <alignment/>
    </xf>
    <xf numFmtId="0" fontId="32" fillId="5" borderId="0" xfId="0" applyFont="1" applyFill="1" applyAlignment="1" quotePrefix="1">
      <alignment horizontal="right"/>
    </xf>
    <xf numFmtId="164" fontId="33" fillId="5" borderId="0" xfId="0" applyNumberFormat="1" applyFont="1" applyFill="1" applyAlignment="1">
      <alignment/>
    </xf>
    <xf numFmtId="0" fontId="32" fillId="0" borderId="0" xfId="0" applyFont="1" applyAlignment="1">
      <alignment horizontal="right"/>
    </xf>
    <xf numFmtId="49" fontId="0" fillId="5" borderId="0" xfId="0" applyNumberFormat="1" applyFill="1" applyAlignment="1">
      <alignment/>
    </xf>
    <xf numFmtId="0" fontId="0" fillId="5" borderId="0" xfId="0" applyNumberFormat="1" applyFill="1" applyAlignment="1">
      <alignment/>
    </xf>
    <xf numFmtId="0" fontId="26" fillId="0" borderId="0" xfId="0" applyNumberFormat="1" applyFont="1" applyAlignment="1">
      <alignment/>
    </xf>
    <xf numFmtId="49" fontId="34" fillId="5" borderId="0" xfId="0" applyNumberFormat="1" applyFont="1" applyFill="1" applyAlignment="1">
      <alignment/>
    </xf>
    <xf numFmtId="0" fontId="16" fillId="5" borderId="0" xfId="0" applyFont="1" applyFill="1" applyAlignment="1">
      <alignment/>
    </xf>
    <xf numFmtId="49" fontId="35" fillId="4" borderId="10" xfId="0" applyNumberFormat="1" applyFont="1" applyFill="1" applyBorder="1" applyAlignment="1">
      <alignment horizontal="center"/>
    </xf>
    <xf numFmtId="49" fontId="35" fillId="4" borderId="6" xfId="0" applyNumberFormat="1" applyFont="1" applyFill="1" applyBorder="1" applyAlignment="1">
      <alignment horizontal="center"/>
    </xf>
    <xf numFmtId="0" fontId="35" fillId="4" borderId="2" xfId="0" applyNumberFormat="1" applyFont="1" applyFill="1" applyBorder="1" applyAlignment="1">
      <alignment horizontal="center"/>
    </xf>
    <xf numFmtId="49" fontId="15" fillId="5" borderId="4" xfId="0" applyNumberFormat="1" applyFont="1" applyFill="1" applyBorder="1" applyAlignment="1">
      <alignment horizontal="center"/>
    </xf>
    <xf numFmtId="49" fontId="15" fillId="5" borderId="3" xfId="0" applyNumberFormat="1" applyFont="1" applyFill="1" applyBorder="1" applyAlignment="1">
      <alignment horizontal="center"/>
    </xf>
    <xf numFmtId="49" fontId="15" fillId="5" borderId="5" xfId="0" applyNumberFormat="1" applyFont="1" applyFill="1" applyBorder="1" applyAlignment="1">
      <alignment horizontal="center"/>
    </xf>
    <xf numFmtId="49" fontId="15" fillId="5" borderId="13" xfId="0" applyNumberFormat="1" applyFont="1" applyFill="1" applyBorder="1" applyAlignment="1">
      <alignment horizontal="center"/>
    </xf>
    <xf numFmtId="49" fontId="15" fillId="5" borderId="8" xfId="0" applyNumberFormat="1" applyFont="1" applyFill="1" applyBorder="1" applyAlignment="1">
      <alignment horizontal="center"/>
    </xf>
    <xf numFmtId="49" fontId="15" fillId="5" borderId="9" xfId="0" applyNumberFormat="1" applyFont="1" applyFill="1" applyBorder="1" applyAlignment="1">
      <alignment horizontal="center"/>
    </xf>
    <xf numFmtId="0" fontId="36" fillId="5" borderId="0" xfId="0" applyFont="1" applyFill="1" applyAlignment="1">
      <alignment/>
    </xf>
    <xf numFmtId="0" fontId="37" fillId="6" borderId="3" xfId="0" applyFont="1" applyFill="1" applyBorder="1" applyAlignment="1">
      <alignment/>
    </xf>
    <xf numFmtId="2" fontId="38" fillId="6" borderId="5" xfId="0" applyNumberFormat="1" applyFont="1" applyFill="1" applyBorder="1" applyAlignment="1">
      <alignment horizontal="center"/>
    </xf>
    <xf numFmtId="1" fontId="37" fillId="6" borderId="4" xfId="0" applyNumberFormat="1" applyFont="1" applyFill="1" applyBorder="1" applyAlignment="1">
      <alignment horizontal="right"/>
    </xf>
    <xf numFmtId="0" fontId="37" fillId="6" borderId="3" xfId="0" applyFont="1" applyFill="1" applyBorder="1" applyAlignment="1">
      <alignment horizontal="center"/>
    </xf>
    <xf numFmtId="0" fontId="37" fillId="6" borderId="3" xfId="0" applyFont="1" applyFill="1" applyBorder="1" applyAlignment="1">
      <alignment horizontal="left"/>
    </xf>
    <xf numFmtId="49" fontId="37" fillId="6" borderId="3" xfId="0" applyNumberFormat="1" applyFont="1" applyFill="1" applyBorder="1" applyAlignment="1">
      <alignment horizontal="left"/>
    </xf>
    <xf numFmtId="0" fontId="39" fillId="5" borderId="1" xfId="0" applyNumberFormat="1" applyFont="1" applyFill="1" applyBorder="1" applyAlignment="1">
      <alignment horizontal="center"/>
    </xf>
    <xf numFmtId="0" fontId="39" fillId="5" borderId="1" xfId="0" applyFont="1" applyFill="1" applyBorder="1" applyAlignment="1">
      <alignment/>
    </xf>
    <xf numFmtId="0" fontId="39" fillId="5" borderId="1" xfId="0" applyFont="1" applyFill="1" applyBorder="1" applyAlignment="1">
      <alignment horizontal="center"/>
    </xf>
    <xf numFmtId="2" fontId="38" fillId="5" borderId="10" xfId="0" applyNumberFormat="1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49" fontId="25" fillId="0" borderId="0" xfId="0" applyNumberFormat="1" applyFont="1" applyAlignment="1">
      <alignment horizontal="center"/>
    </xf>
    <xf numFmtId="0" fontId="40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49" fontId="30" fillId="3" borderId="0" xfId="0" applyNumberFormat="1" applyFont="1" applyFill="1" applyAlignment="1">
      <alignment horizontal="right"/>
    </xf>
    <xf numFmtId="49" fontId="30" fillId="3" borderId="0" xfId="0" applyNumberFormat="1" applyFont="1" applyFill="1" applyAlignment="1">
      <alignment horizontal="center"/>
    </xf>
    <xf numFmtId="49" fontId="30" fillId="3" borderId="0" xfId="0" applyNumberFormat="1" applyFont="1" applyFill="1" applyAlignment="1">
      <alignment/>
    </xf>
    <xf numFmtId="49" fontId="30" fillId="3" borderId="0" xfId="0" applyNumberFormat="1" applyFont="1" applyFill="1" applyAlignment="1">
      <alignment horizontal="left"/>
    </xf>
    <xf numFmtId="0" fontId="30" fillId="3" borderId="0" xfId="0" applyFont="1" applyFill="1" applyAlignment="1">
      <alignment horizontal="right"/>
    </xf>
    <xf numFmtId="49" fontId="28" fillId="3" borderId="0" xfId="0" applyNumberFormat="1" applyFont="1" applyFill="1" applyAlignment="1">
      <alignment horizontal="right"/>
    </xf>
    <xf numFmtId="49" fontId="28" fillId="3" borderId="0" xfId="0" applyNumberFormat="1" applyFont="1" applyFill="1" applyAlignment="1">
      <alignment horizontal="center"/>
    </xf>
    <xf numFmtId="49" fontId="28" fillId="3" borderId="0" xfId="0" applyNumberFormat="1" applyFont="1" applyFill="1" applyAlignment="1">
      <alignment/>
    </xf>
    <xf numFmtId="49" fontId="28" fillId="3" borderId="0" xfId="0" applyNumberFormat="1" applyFont="1" applyFill="1" applyAlignment="1">
      <alignment horizontal="left"/>
    </xf>
    <xf numFmtId="0" fontId="28" fillId="3" borderId="0" xfId="0" applyFont="1" applyFill="1" applyAlignment="1">
      <alignment horizontal="right"/>
    </xf>
    <xf numFmtId="49" fontId="30" fillId="4" borderId="0" xfId="0" applyNumberFormat="1" applyFont="1" applyFill="1" applyAlignment="1">
      <alignment horizontal="right"/>
    </xf>
    <xf numFmtId="49" fontId="30" fillId="4" borderId="0" xfId="0" applyNumberFormat="1" applyFont="1" applyFill="1" applyAlignment="1">
      <alignment horizontal="center"/>
    </xf>
    <xf numFmtId="49" fontId="30" fillId="4" borderId="0" xfId="0" applyNumberFormat="1" applyFont="1" applyFill="1" applyAlignment="1">
      <alignment/>
    </xf>
    <xf numFmtId="49" fontId="30" fillId="4" borderId="0" xfId="0" applyNumberFormat="1" applyFont="1" applyFill="1" applyAlignment="1">
      <alignment horizontal="left"/>
    </xf>
    <xf numFmtId="0" fontId="30" fillId="4" borderId="0" xfId="0" applyFont="1" applyFill="1" applyAlignment="1">
      <alignment horizontal="right"/>
    </xf>
    <xf numFmtId="49" fontId="28" fillId="4" borderId="0" xfId="0" applyNumberFormat="1" applyFont="1" applyFill="1" applyAlignment="1">
      <alignment horizontal="right"/>
    </xf>
    <xf numFmtId="49" fontId="28" fillId="4" borderId="0" xfId="0" applyNumberFormat="1" applyFont="1" applyFill="1" applyAlignment="1">
      <alignment horizontal="center"/>
    </xf>
    <xf numFmtId="49" fontId="28" fillId="4" borderId="0" xfId="0" applyNumberFormat="1" applyFont="1" applyFill="1" applyAlignment="1">
      <alignment/>
    </xf>
    <xf numFmtId="49" fontId="28" fillId="4" borderId="0" xfId="0" applyNumberFormat="1" applyFont="1" applyFill="1" applyAlignment="1">
      <alignment horizontal="left"/>
    </xf>
    <xf numFmtId="0" fontId="28" fillId="4" borderId="0" xfId="0" applyFont="1" applyFill="1" applyAlignment="1">
      <alignment horizontal="right"/>
    </xf>
    <xf numFmtId="0" fontId="41" fillId="0" borderId="0" xfId="0" applyFont="1" applyAlignment="1" quotePrefix="1">
      <alignment horizontal="left"/>
    </xf>
    <xf numFmtId="0" fontId="38" fillId="4" borderId="2" xfId="0" applyFont="1" applyFill="1" applyBorder="1" applyAlignment="1">
      <alignment horizontal="right"/>
    </xf>
    <xf numFmtId="0" fontId="38" fillId="4" borderId="1" xfId="0" applyFont="1" applyFill="1" applyBorder="1" applyAlignment="1">
      <alignment horizontal="right"/>
    </xf>
    <xf numFmtId="0" fontId="38" fillId="4" borderId="1" xfId="0" applyFont="1" applyFill="1" applyBorder="1" applyAlignment="1">
      <alignment horizontal="center"/>
    </xf>
    <xf numFmtId="0" fontId="38" fillId="4" borderId="1" xfId="0" applyFont="1" applyFill="1" applyBorder="1" applyAlignment="1">
      <alignment/>
    </xf>
    <xf numFmtId="49" fontId="38" fillId="4" borderId="1" xfId="0" applyNumberFormat="1" applyFont="1" applyFill="1" applyBorder="1" applyAlignment="1">
      <alignment horizontal="center"/>
    </xf>
    <xf numFmtId="0" fontId="38" fillId="4" borderId="1" xfId="0" applyFont="1" applyFill="1" applyBorder="1" applyAlignment="1">
      <alignment horizontal="left"/>
    </xf>
    <xf numFmtId="0" fontId="38" fillId="4" borderId="10" xfId="0" applyFont="1" applyFill="1" applyBorder="1" applyAlignment="1">
      <alignment horizontal="right"/>
    </xf>
    <xf numFmtId="0" fontId="26" fillId="0" borderId="0" xfId="0" applyFont="1" applyAlignment="1">
      <alignment horizontal="left"/>
    </xf>
    <xf numFmtId="1" fontId="38" fillId="6" borderId="4" xfId="0" applyNumberFormat="1" applyFont="1" applyFill="1" applyBorder="1" applyAlignment="1">
      <alignment horizontal="right"/>
    </xf>
    <xf numFmtId="0" fontId="38" fillId="6" borderId="3" xfId="0" applyFont="1" applyFill="1" applyBorder="1" applyAlignment="1">
      <alignment horizontal="center"/>
    </xf>
    <xf numFmtId="0" fontId="38" fillId="6" borderId="3" xfId="0" applyFont="1" applyFill="1" applyBorder="1" applyAlignment="1">
      <alignment horizontal="left"/>
    </xf>
    <xf numFmtId="49" fontId="38" fillId="6" borderId="3" xfId="0" applyNumberFormat="1" applyFont="1" applyFill="1" applyBorder="1" applyAlignment="1">
      <alignment horizontal="left"/>
    </xf>
    <xf numFmtId="0" fontId="38" fillId="6" borderId="3" xfId="0" applyFont="1" applyFill="1" applyBorder="1" applyAlignment="1">
      <alignment/>
    </xf>
    <xf numFmtId="0" fontId="26" fillId="5" borderId="0" xfId="0" applyNumberFormat="1" applyFont="1" applyFill="1" applyAlignment="1">
      <alignment/>
    </xf>
    <xf numFmtId="0" fontId="23" fillId="5" borderId="1" xfId="0" applyNumberFormat="1" applyFont="1" applyFill="1" applyBorder="1" applyAlignment="1">
      <alignment horizontal="right"/>
    </xf>
    <xf numFmtId="0" fontId="23" fillId="5" borderId="0" xfId="0" applyFont="1" applyFill="1" applyBorder="1" applyAlignment="1">
      <alignment horizontal="right" vertical="center"/>
    </xf>
    <xf numFmtId="49" fontId="23" fillId="5" borderId="0" xfId="0" applyNumberFormat="1" applyFont="1" applyFill="1" applyBorder="1" applyAlignment="1">
      <alignment horizontal="center" vertical="center"/>
    </xf>
    <xf numFmtId="49" fontId="23" fillId="5" borderId="6" xfId="0" applyNumberFormat="1" applyFont="1" applyFill="1" applyBorder="1" applyAlignment="1">
      <alignment horizontal="center" vertical="center"/>
    </xf>
    <xf numFmtId="49" fontId="28" fillId="0" borderId="0" xfId="0" applyNumberFormat="1" applyFont="1" applyAlignment="1">
      <alignment/>
    </xf>
    <xf numFmtId="49" fontId="2" fillId="5" borderId="4" xfId="0" applyNumberFormat="1" applyFont="1" applyFill="1" applyBorder="1" applyAlignment="1">
      <alignment horizontal="center"/>
    </xf>
    <xf numFmtId="49" fontId="0" fillId="5" borderId="3" xfId="0" applyNumberFormat="1" applyFill="1" applyBorder="1" applyAlignment="1">
      <alignment horizontal="center"/>
    </xf>
    <xf numFmtId="49" fontId="0" fillId="5" borderId="3" xfId="0" applyNumberFormat="1" applyFill="1" applyBorder="1" applyAlignment="1">
      <alignment/>
    </xf>
    <xf numFmtId="49" fontId="0" fillId="5" borderId="3" xfId="0" applyNumberFormat="1" applyFill="1" applyBorder="1" applyAlignment="1">
      <alignment horizontal="right"/>
    </xf>
    <xf numFmtId="49" fontId="2" fillId="5" borderId="5" xfId="0" applyNumberFormat="1" applyFont="1" applyFill="1" applyBorder="1" applyAlignment="1">
      <alignment horizontal="right"/>
    </xf>
    <xf numFmtId="49" fontId="7" fillId="5" borderId="0" xfId="0" applyNumberFormat="1" applyFont="1" applyFill="1" applyAlignment="1">
      <alignment horizontal="center"/>
    </xf>
    <xf numFmtId="49" fontId="16" fillId="0" borderId="9" xfId="0" applyNumberFormat="1" applyFont="1" applyFill="1" applyBorder="1" applyAlignment="1">
      <alignment horizontal="right" indent="1"/>
    </xf>
    <xf numFmtId="49" fontId="14" fillId="0" borderId="7" xfId="0" applyNumberFormat="1" applyFont="1" applyFill="1" applyBorder="1" applyAlignment="1">
      <alignment horizontal="left"/>
    </xf>
    <xf numFmtId="0" fontId="14" fillId="0" borderId="3" xfId="0" applyNumberFormat="1" applyFont="1" applyFill="1" applyBorder="1" applyAlignment="1">
      <alignment horizontal="right"/>
    </xf>
    <xf numFmtId="49" fontId="14" fillId="0" borderId="3" xfId="0" applyNumberFormat="1" applyFont="1" applyFill="1" applyBorder="1" applyAlignment="1">
      <alignment/>
    </xf>
    <xf numFmtId="49" fontId="15" fillId="0" borderId="4" xfId="0" applyNumberFormat="1" applyFont="1" applyFill="1" applyBorder="1" applyAlignment="1">
      <alignment horizontal="center"/>
    </xf>
    <xf numFmtId="49" fontId="15" fillId="0" borderId="3" xfId="0" applyNumberFormat="1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left" indent="1"/>
    </xf>
    <xf numFmtId="49" fontId="14" fillId="0" borderId="5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4" fillId="0" borderId="11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horizontal="right"/>
    </xf>
    <xf numFmtId="49" fontId="14" fillId="0" borderId="8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left" indent="1"/>
    </xf>
    <xf numFmtId="49" fontId="9" fillId="5" borderId="2" xfId="0" applyNumberFormat="1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49" fontId="22" fillId="5" borderId="2" xfId="0" applyNumberFormat="1" applyFont="1" applyFill="1" applyBorder="1" applyAlignment="1">
      <alignment horizontal="right" vertical="center"/>
    </xf>
    <xf numFmtId="0" fontId="23" fillId="5" borderId="1" xfId="0" applyNumberFormat="1" applyFont="1" applyFill="1" applyBorder="1" applyAlignment="1">
      <alignment horizontal="right" vertical="center"/>
    </xf>
    <xf numFmtId="49" fontId="22" fillId="5" borderId="1" xfId="0" applyNumberFormat="1" applyFont="1" applyFill="1" applyBorder="1" applyAlignment="1">
      <alignment horizontal="center" vertical="center"/>
    </xf>
    <xf numFmtId="49" fontId="22" fillId="5" borderId="1" xfId="0" applyNumberFormat="1" applyFont="1" applyFill="1" applyBorder="1" applyAlignment="1">
      <alignment vertical="center"/>
    </xf>
    <xf numFmtId="0" fontId="23" fillId="5" borderId="6" xfId="0" applyFont="1" applyFill="1" applyBorder="1" applyAlignment="1">
      <alignment horizontal="right" vertical="center"/>
    </xf>
    <xf numFmtId="0" fontId="43" fillId="3" borderId="0" xfId="0" applyNumberFormat="1" applyFont="1" applyFill="1" applyAlignment="1">
      <alignment horizontal="left"/>
    </xf>
    <xf numFmtId="0" fontId="41" fillId="3" borderId="0" xfId="0" applyFont="1" applyFill="1" applyAlignment="1">
      <alignment horizontal="center"/>
    </xf>
    <xf numFmtId="0" fontId="41" fillId="3" borderId="0" xfId="0" applyFont="1" applyFill="1" applyAlignment="1">
      <alignment/>
    </xf>
    <xf numFmtId="0" fontId="43" fillId="3" borderId="0" xfId="0" applyFont="1" applyFill="1" applyAlignment="1">
      <alignment horizontal="left"/>
    </xf>
    <xf numFmtId="164" fontId="44" fillId="3" borderId="0" xfId="0" applyNumberFormat="1" applyFont="1" applyFill="1" applyAlignment="1">
      <alignment horizontal="right"/>
    </xf>
    <xf numFmtId="164" fontId="45" fillId="5" borderId="0" xfId="0" applyNumberFormat="1" applyFont="1" applyFill="1" applyAlignment="1">
      <alignment/>
    </xf>
    <xf numFmtId="0" fontId="45" fillId="5" borderId="0" xfId="0" applyFont="1" applyFill="1" applyAlignment="1">
      <alignment/>
    </xf>
    <xf numFmtId="0" fontId="45" fillId="5" borderId="0" xfId="0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1" fillId="0" borderId="0" xfId="0" applyFont="1" applyAlignment="1">
      <alignment/>
    </xf>
    <xf numFmtId="0" fontId="42" fillId="3" borderId="0" xfId="0" applyNumberFormat="1" applyFont="1" applyFill="1" applyAlignment="1">
      <alignment horizontal="right"/>
    </xf>
    <xf numFmtId="0" fontId="46" fillId="5" borderId="0" xfId="0" applyFont="1" applyFill="1" applyAlignment="1">
      <alignment/>
    </xf>
    <xf numFmtId="0" fontId="46" fillId="0" borderId="0" xfId="0" applyFont="1" applyAlignment="1">
      <alignment/>
    </xf>
    <xf numFmtId="49" fontId="15" fillId="5" borderId="7" xfId="0" applyNumberFormat="1" applyFont="1" applyFill="1" applyBorder="1" applyAlignment="1">
      <alignment horizontal="left" indent="1"/>
    </xf>
    <xf numFmtId="49" fontId="14" fillId="5" borderId="5" xfId="0" applyNumberFormat="1" applyFont="1" applyFill="1" applyBorder="1" applyAlignment="1">
      <alignment horizontal="right" indent="1"/>
    </xf>
    <xf numFmtId="49" fontId="15" fillId="5" borderId="11" xfId="0" applyNumberFormat="1" applyFont="1" applyFill="1" applyBorder="1" applyAlignment="1">
      <alignment horizontal="left" indent="1"/>
    </xf>
    <xf numFmtId="49" fontId="16" fillId="5" borderId="9" xfId="0" applyNumberFormat="1" applyFont="1" applyFill="1" applyBorder="1" applyAlignment="1">
      <alignment horizontal="right" indent="1"/>
    </xf>
    <xf numFmtId="49" fontId="17" fillId="5" borderId="4" xfId="0" applyNumberFormat="1" applyFont="1" applyFill="1" applyBorder="1" applyAlignment="1">
      <alignment horizontal="left" indent="1"/>
    </xf>
    <xf numFmtId="0" fontId="17" fillId="5" borderId="13" xfId="0" applyFont="1" applyFill="1" applyBorder="1" applyAlignment="1">
      <alignment horizontal="left" indent="1"/>
    </xf>
    <xf numFmtId="0" fontId="0" fillId="0" borderId="0" xfId="0" applyNumberFormat="1" applyFill="1" applyAlignment="1">
      <alignment/>
    </xf>
    <xf numFmtId="0" fontId="47" fillId="5" borderId="0" xfId="0" applyFont="1" applyFill="1" applyBorder="1" applyAlignment="1">
      <alignment horizontal="center"/>
    </xf>
    <xf numFmtId="0" fontId="46" fillId="5" borderId="1" xfId="0" applyNumberFormat="1" applyFont="1" applyFill="1" applyBorder="1" applyAlignment="1">
      <alignment horizontal="right" vertical="center"/>
    </xf>
    <xf numFmtId="0" fontId="39" fillId="5" borderId="2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48" fillId="0" borderId="0" xfId="0" applyNumberFormat="1" applyFont="1" applyFill="1" applyAlignment="1">
      <alignment/>
    </xf>
    <xf numFmtId="49" fontId="15" fillId="6" borderId="3" xfId="0" applyNumberFormat="1" applyFont="1" applyFill="1" applyBorder="1" applyAlignment="1">
      <alignment horizontal="center"/>
    </xf>
    <xf numFmtId="49" fontId="15" fillId="6" borderId="8" xfId="0" applyNumberFormat="1" applyFont="1" applyFill="1" applyBorder="1" applyAlignment="1">
      <alignment horizontal="center"/>
    </xf>
    <xf numFmtId="49" fontId="1" fillId="5" borderId="0" xfId="0" applyNumberFormat="1" applyFont="1" applyFill="1" applyAlignment="1">
      <alignment horizontal="center"/>
    </xf>
    <xf numFmtId="49" fontId="7" fillId="5" borderId="0" xfId="0" applyNumberFormat="1" applyFont="1" applyFill="1" applyAlignment="1">
      <alignment horizontal="center"/>
    </xf>
    <xf numFmtId="0" fontId="35" fillId="4" borderId="2" xfId="0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/>
    </xf>
    <xf numFmtId="0" fontId="35" fillId="4" borderId="10" xfId="0" applyFont="1" applyFill="1" applyBorder="1" applyAlignment="1">
      <alignment horizontal="center"/>
    </xf>
    <xf numFmtId="49" fontId="25" fillId="5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45" fillId="5" borderId="0" xfId="0" applyFont="1" applyFill="1" applyAlignment="1">
      <alignment horizontal="right"/>
    </xf>
    <xf numFmtId="164" fontId="44" fillId="3" borderId="0" xfId="0" applyNumberFormat="1" applyFont="1" applyFill="1" applyAlignment="1" quotePrefix="1">
      <alignment horizontal="center"/>
    </xf>
    <xf numFmtId="2" fontId="49" fillId="5" borderId="10" xfId="0" applyNumberFormat="1" applyFont="1" applyFill="1" applyBorder="1" applyAlignment="1">
      <alignment horizontal="center"/>
    </xf>
    <xf numFmtId="0" fontId="46" fillId="0" borderId="1" xfId="0" applyNumberFormat="1" applyFont="1" applyFill="1" applyBorder="1" applyAlignment="1">
      <alignment horizontal="right" vertical="center"/>
    </xf>
    <xf numFmtId="49" fontId="50" fillId="0" borderId="1" xfId="0" applyNumberFormat="1" applyFont="1" applyFill="1" applyBorder="1" applyAlignment="1">
      <alignment horizontal="center" vertical="center"/>
    </xf>
    <xf numFmtId="49" fontId="50" fillId="0" borderId="1" xfId="0" applyNumberFormat="1" applyFont="1" applyFill="1" applyBorder="1" applyAlignment="1">
      <alignment vertical="center"/>
    </xf>
    <xf numFmtId="0" fontId="0" fillId="2" borderId="2" xfId="0" applyFill="1" applyBorder="1" applyAlignment="1">
      <alignment/>
    </xf>
    <xf numFmtId="0" fontId="0" fillId="2" borderId="10" xfId="0" applyFill="1" applyBorder="1" applyAlignment="1">
      <alignment/>
    </xf>
    <xf numFmtId="0" fontId="2" fillId="3" borderId="6" xfId="0" applyFont="1" applyFill="1" applyBorder="1" applyAlignment="1">
      <alignment horizontal="center"/>
    </xf>
    <xf numFmtId="49" fontId="2" fillId="5" borderId="13" xfId="0" applyNumberFormat="1" applyFont="1" applyFill="1" applyBorder="1" applyAlignment="1">
      <alignment horizontal="center"/>
    </xf>
    <xf numFmtId="49" fontId="0" fillId="5" borderId="8" xfId="0" applyNumberFormat="1" applyFill="1" applyBorder="1" applyAlignment="1">
      <alignment horizontal="center"/>
    </xf>
    <xf numFmtId="49" fontId="0" fillId="5" borderId="8" xfId="0" applyNumberFormat="1" applyFill="1" applyBorder="1" applyAlignment="1">
      <alignment/>
    </xf>
    <xf numFmtId="49" fontId="0" fillId="5" borderId="8" xfId="0" applyNumberFormat="1" applyFill="1" applyBorder="1" applyAlignment="1">
      <alignment horizontal="right"/>
    </xf>
    <xf numFmtId="49" fontId="2" fillId="5" borderId="9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workbookViewId="0" topLeftCell="A1">
      <pane ySplit="7" topLeftCell="BM59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421875" style="92" customWidth="1"/>
    <col min="2" max="2" width="6.00390625" style="99" customWidth="1"/>
    <col min="3" max="3" width="9.140625" style="100" customWidth="1"/>
    <col min="4" max="4" width="22.57421875" style="87" customWidth="1"/>
    <col min="5" max="5" width="20.421875" style="87" bestFit="1" customWidth="1"/>
    <col min="6" max="6" width="11.28125" style="87" customWidth="1"/>
    <col min="7" max="7" width="32.7109375" style="87" bestFit="1" customWidth="1"/>
    <col min="8" max="8" width="23.28125" style="87" customWidth="1"/>
    <col min="9" max="16384" width="9.140625" style="87" customWidth="1"/>
  </cols>
  <sheetData>
    <row r="1" spans="1:9" ht="15" hidden="1">
      <c r="A1" s="82"/>
      <c r="B1" s="83"/>
      <c r="C1" s="84"/>
      <c r="D1" s="85"/>
      <c r="E1" s="85"/>
      <c r="F1" s="86" t="s">
        <v>106</v>
      </c>
      <c r="G1" s="85"/>
      <c r="H1" s="85"/>
      <c r="I1" s="85"/>
    </row>
    <row r="2" spans="1:9" ht="15.75">
      <c r="A2" s="88"/>
      <c r="B2" s="89"/>
      <c r="C2" s="84"/>
      <c r="D2" s="85"/>
      <c r="E2" s="106"/>
      <c r="F2" s="105" t="s">
        <v>339</v>
      </c>
      <c r="G2" s="106"/>
      <c r="H2" s="205"/>
      <c r="I2" s="206"/>
    </row>
    <row r="3" spans="1:9" ht="15.75">
      <c r="A3" s="90"/>
      <c r="B3" s="89"/>
      <c r="C3" s="84"/>
      <c r="D3" s="85"/>
      <c r="E3" s="106"/>
      <c r="F3" s="105" t="s">
        <v>340</v>
      </c>
      <c r="G3" s="106"/>
      <c r="H3" s="241" t="s">
        <v>346</v>
      </c>
      <c r="I3" s="207" t="s">
        <v>435</v>
      </c>
    </row>
    <row r="4" spans="1:9" ht="15.75">
      <c r="A4" s="91"/>
      <c r="B4" s="89"/>
      <c r="C4" s="84"/>
      <c r="D4" s="85"/>
      <c r="E4" s="106"/>
      <c r="F4" s="105" t="s">
        <v>341</v>
      </c>
      <c r="G4" s="106"/>
      <c r="H4" s="241" t="s">
        <v>278</v>
      </c>
      <c r="I4" s="207" t="s">
        <v>434</v>
      </c>
    </row>
    <row r="5" spans="1:9" ht="15" customHeight="1">
      <c r="A5" s="91"/>
      <c r="B5" s="83"/>
      <c r="C5" s="84"/>
      <c r="D5" s="85"/>
      <c r="E5" s="85"/>
      <c r="F5" s="85"/>
      <c r="G5" s="85"/>
      <c r="H5" s="101" t="s">
        <v>108</v>
      </c>
      <c r="I5" s="98" t="s">
        <v>433</v>
      </c>
    </row>
    <row r="6" spans="1:9" ht="15.75" customHeight="1">
      <c r="A6" s="91"/>
      <c r="B6" s="102" t="s">
        <v>70</v>
      </c>
      <c r="C6" s="103"/>
      <c r="D6" s="104"/>
      <c r="E6" s="85"/>
      <c r="F6" s="85"/>
      <c r="G6" s="85"/>
      <c r="H6" s="101" t="s">
        <v>109</v>
      </c>
      <c r="I6" s="98" t="s">
        <v>432</v>
      </c>
    </row>
    <row r="7" spans="2:9" ht="12.75">
      <c r="B7" s="93" t="s">
        <v>71</v>
      </c>
      <c r="C7" s="94" t="s">
        <v>72</v>
      </c>
      <c r="D7" s="95" t="s">
        <v>73</v>
      </c>
      <c r="E7" s="96" t="s">
        <v>74</v>
      </c>
      <c r="F7" s="94" t="s">
        <v>75</v>
      </c>
      <c r="G7" s="95" t="s">
        <v>76</v>
      </c>
      <c r="H7" s="95" t="s">
        <v>77</v>
      </c>
      <c r="I7" s="97" t="s">
        <v>78</v>
      </c>
    </row>
    <row r="8" spans="1:9" ht="15" customHeight="1">
      <c r="A8" s="237" t="s">
        <v>347</v>
      </c>
      <c r="B8" s="238">
        <v>1</v>
      </c>
      <c r="C8" s="239" t="s">
        <v>110</v>
      </c>
      <c r="D8" s="240" t="s">
        <v>116</v>
      </c>
      <c r="E8" s="240" t="s">
        <v>255</v>
      </c>
      <c r="F8" s="239" t="s">
        <v>111</v>
      </c>
      <c r="G8" s="240" t="s">
        <v>117</v>
      </c>
      <c r="H8" s="240" t="s">
        <v>113</v>
      </c>
      <c r="I8" s="98" t="s">
        <v>224</v>
      </c>
    </row>
    <row r="9" spans="1:9" ht="15" customHeight="1">
      <c r="A9" s="237" t="s">
        <v>348</v>
      </c>
      <c r="B9" s="238">
        <v>2</v>
      </c>
      <c r="C9" s="239" t="s">
        <v>110</v>
      </c>
      <c r="D9" s="240" t="s">
        <v>114</v>
      </c>
      <c r="E9" s="240" t="s">
        <v>115</v>
      </c>
      <c r="F9" s="239" t="s">
        <v>111</v>
      </c>
      <c r="G9" s="240" t="s">
        <v>159</v>
      </c>
      <c r="H9" s="240" t="s">
        <v>113</v>
      </c>
      <c r="I9" s="98" t="s">
        <v>225</v>
      </c>
    </row>
    <row r="10" spans="1:9" ht="15" customHeight="1">
      <c r="A10" s="237" t="s">
        <v>349</v>
      </c>
      <c r="B10" s="238">
        <v>3</v>
      </c>
      <c r="C10" s="239" t="s">
        <v>110</v>
      </c>
      <c r="D10" s="240" t="s">
        <v>222</v>
      </c>
      <c r="E10" s="240" t="s">
        <v>223</v>
      </c>
      <c r="F10" s="239" t="s">
        <v>111</v>
      </c>
      <c r="G10" s="240" t="s">
        <v>118</v>
      </c>
      <c r="H10" s="240" t="s">
        <v>119</v>
      </c>
      <c r="I10" s="98" t="s">
        <v>226</v>
      </c>
    </row>
    <row r="11" spans="1:9" ht="15" customHeight="1">
      <c r="A11" s="237" t="s">
        <v>350</v>
      </c>
      <c r="B11" s="238">
        <v>4</v>
      </c>
      <c r="C11" s="239" t="s">
        <v>138</v>
      </c>
      <c r="D11" s="240" t="s">
        <v>213</v>
      </c>
      <c r="E11" s="240" t="s">
        <v>214</v>
      </c>
      <c r="F11" s="239" t="s">
        <v>111</v>
      </c>
      <c r="G11" s="240" t="s">
        <v>121</v>
      </c>
      <c r="H11" s="240" t="s">
        <v>125</v>
      </c>
      <c r="I11" s="98" t="s">
        <v>227</v>
      </c>
    </row>
    <row r="12" spans="1:9" ht="15" customHeight="1">
      <c r="A12" s="237" t="s">
        <v>351</v>
      </c>
      <c r="B12" s="238">
        <v>5</v>
      </c>
      <c r="C12" s="239" t="s">
        <v>138</v>
      </c>
      <c r="D12" s="240" t="s">
        <v>270</v>
      </c>
      <c r="E12" s="240" t="s">
        <v>352</v>
      </c>
      <c r="F12" s="239" t="s">
        <v>111</v>
      </c>
      <c r="G12" s="240" t="s">
        <v>117</v>
      </c>
      <c r="H12" s="240" t="s">
        <v>125</v>
      </c>
      <c r="I12" s="98" t="s">
        <v>228</v>
      </c>
    </row>
    <row r="13" spans="1:9" ht="15" customHeight="1">
      <c r="A13" s="237" t="s">
        <v>353</v>
      </c>
      <c r="B13" s="238">
        <v>6</v>
      </c>
      <c r="C13" s="239" t="s">
        <v>138</v>
      </c>
      <c r="D13" s="240" t="s">
        <v>279</v>
      </c>
      <c r="E13" s="240" t="s">
        <v>280</v>
      </c>
      <c r="F13" s="239" t="s">
        <v>200</v>
      </c>
      <c r="G13" s="240" t="s">
        <v>281</v>
      </c>
      <c r="H13" s="240" t="s">
        <v>113</v>
      </c>
      <c r="I13" s="98" t="s">
        <v>229</v>
      </c>
    </row>
    <row r="14" spans="1:9" ht="15" customHeight="1">
      <c r="A14" s="237" t="s">
        <v>354</v>
      </c>
      <c r="B14" s="238">
        <v>7</v>
      </c>
      <c r="C14" s="239" t="s">
        <v>110</v>
      </c>
      <c r="D14" s="240" t="s">
        <v>135</v>
      </c>
      <c r="E14" s="240" t="s">
        <v>136</v>
      </c>
      <c r="F14" s="239" t="s">
        <v>111</v>
      </c>
      <c r="G14" s="240" t="s">
        <v>282</v>
      </c>
      <c r="H14" s="240" t="s">
        <v>119</v>
      </c>
      <c r="I14" s="98" t="s">
        <v>230</v>
      </c>
    </row>
    <row r="15" spans="1:9" ht="15" customHeight="1">
      <c r="A15" s="237" t="s">
        <v>355</v>
      </c>
      <c r="B15" s="238">
        <v>8</v>
      </c>
      <c r="C15" s="239" t="s">
        <v>110</v>
      </c>
      <c r="D15" s="240" t="s">
        <v>283</v>
      </c>
      <c r="E15" s="240" t="s">
        <v>284</v>
      </c>
      <c r="F15" s="239" t="s">
        <v>141</v>
      </c>
      <c r="G15" s="240" t="s">
        <v>285</v>
      </c>
      <c r="H15" s="240" t="s">
        <v>119</v>
      </c>
      <c r="I15" s="98" t="s">
        <v>231</v>
      </c>
    </row>
    <row r="16" spans="1:9" ht="15" customHeight="1">
      <c r="A16" s="237" t="s">
        <v>356</v>
      </c>
      <c r="B16" s="238">
        <v>9</v>
      </c>
      <c r="C16" s="239" t="s">
        <v>138</v>
      </c>
      <c r="D16" s="240" t="s">
        <v>126</v>
      </c>
      <c r="E16" s="240" t="s">
        <v>127</v>
      </c>
      <c r="F16" s="239" t="s">
        <v>111</v>
      </c>
      <c r="G16" s="240" t="s">
        <v>121</v>
      </c>
      <c r="H16" s="240" t="s">
        <v>122</v>
      </c>
      <c r="I16" s="98" t="s">
        <v>232</v>
      </c>
    </row>
    <row r="17" spans="1:9" ht="15" customHeight="1">
      <c r="A17" s="237" t="s">
        <v>357</v>
      </c>
      <c r="B17" s="238">
        <v>10</v>
      </c>
      <c r="C17" s="239" t="s">
        <v>138</v>
      </c>
      <c r="D17" s="240" t="s">
        <v>137</v>
      </c>
      <c r="E17" s="240" t="s">
        <v>212</v>
      </c>
      <c r="F17" s="239" t="s">
        <v>431</v>
      </c>
      <c r="G17" s="240" t="s">
        <v>118</v>
      </c>
      <c r="H17" s="240" t="s">
        <v>124</v>
      </c>
      <c r="I17" s="98" t="s">
        <v>233</v>
      </c>
    </row>
    <row r="18" spans="1:9" ht="15" customHeight="1">
      <c r="A18" s="237" t="s">
        <v>358</v>
      </c>
      <c r="B18" s="265">
        <v>11</v>
      </c>
      <c r="C18" s="239" t="s">
        <v>138</v>
      </c>
      <c r="D18" s="240" t="s">
        <v>1</v>
      </c>
      <c r="E18" s="240" t="s">
        <v>20</v>
      </c>
      <c r="F18" s="239" t="s">
        <v>200</v>
      </c>
      <c r="G18" s="240" t="s">
        <v>2</v>
      </c>
      <c r="H18" s="240" t="s">
        <v>113</v>
      </c>
      <c r="I18" s="98" t="s">
        <v>234</v>
      </c>
    </row>
    <row r="19" spans="1:9" ht="15" customHeight="1">
      <c r="A19" s="237" t="s">
        <v>359</v>
      </c>
      <c r="B19" s="238">
        <v>12</v>
      </c>
      <c r="C19" s="239" t="s">
        <v>138</v>
      </c>
      <c r="D19" s="240" t="s">
        <v>273</v>
      </c>
      <c r="E19" s="240" t="s">
        <v>274</v>
      </c>
      <c r="F19" s="239" t="s">
        <v>111</v>
      </c>
      <c r="G19" s="240" t="s">
        <v>159</v>
      </c>
      <c r="H19" s="240" t="s">
        <v>271</v>
      </c>
      <c r="I19" s="98" t="s">
        <v>235</v>
      </c>
    </row>
    <row r="20" spans="1:9" ht="15" customHeight="1">
      <c r="A20" s="237" t="s">
        <v>360</v>
      </c>
      <c r="B20" s="238">
        <v>14</v>
      </c>
      <c r="C20" s="239" t="s">
        <v>132</v>
      </c>
      <c r="D20" s="240" t="s">
        <v>155</v>
      </c>
      <c r="E20" s="240" t="s">
        <v>269</v>
      </c>
      <c r="F20" s="239" t="s">
        <v>111</v>
      </c>
      <c r="G20" s="240" t="s">
        <v>156</v>
      </c>
      <c r="H20" s="240" t="s">
        <v>131</v>
      </c>
      <c r="I20" s="98" t="s">
        <v>0</v>
      </c>
    </row>
    <row r="21" spans="1:9" ht="15" customHeight="1">
      <c r="A21" s="237" t="s">
        <v>361</v>
      </c>
      <c r="B21" s="238">
        <v>15</v>
      </c>
      <c r="C21" s="239" t="s">
        <v>132</v>
      </c>
      <c r="D21" s="240" t="s">
        <v>150</v>
      </c>
      <c r="E21" s="240" t="s">
        <v>151</v>
      </c>
      <c r="F21" s="239" t="s">
        <v>111</v>
      </c>
      <c r="G21" s="240" t="s">
        <v>142</v>
      </c>
      <c r="H21" s="240" t="s">
        <v>152</v>
      </c>
      <c r="I21" s="98" t="s">
        <v>236</v>
      </c>
    </row>
    <row r="22" spans="1:9" ht="15" customHeight="1">
      <c r="A22" s="237" t="s">
        <v>362</v>
      </c>
      <c r="B22" s="238">
        <v>16</v>
      </c>
      <c r="C22" s="239" t="s">
        <v>132</v>
      </c>
      <c r="D22" s="240" t="s">
        <v>202</v>
      </c>
      <c r="E22" s="240" t="s">
        <v>203</v>
      </c>
      <c r="F22" s="239" t="s">
        <v>111</v>
      </c>
      <c r="G22" s="240" t="s">
        <v>118</v>
      </c>
      <c r="H22" s="240" t="s">
        <v>131</v>
      </c>
      <c r="I22" s="98" t="s">
        <v>3</v>
      </c>
    </row>
    <row r="23" spans="1:9" ht="15" customHeight="1">
      <c r="A23" s="237" t="s">
        <v>363</v>
      </c>
      <c r="B23" s="238">
        <v>17</v>
      </c>
      <c r="C23" s="239" t="s">
        <v>132</v>
      </c>
      <c r="D23" s="240" t="s">
        <v>168</v>
      </c>
      <c r="E23" s="240" t="s">
        <v>286</v>
      </c>
      <c r="F23" s="239" t="s">
        <v>111</v>
      </c>
      <c r="G23" s="240" t="s">
        <v>156</v>
      </c>
      <c r="H23" s="240" t="s">
        <v>131</v>
      </c>
      <c r="I23" s="98" t="s">
        <v>237</v>
      </c>
    </row>
    <row r="24" spans="1:9" ht="15" customHeight="1">
      <c r="A24" s="237" t="s">
        <v>364</v>
      </c>
      <c r="B24" s="238">
        <v>18</v>
      </c>
      <c r="C24" s="239" t="s">
        <v>128</v>
      </c>
      <c r="D24" s="240" t="s">
        <v>139</v>
      </c>
      <c r="E24" s="240" t="s">
        <v>140</v>
      </c>
      <c r="F24" s="239" t="s">
        <v>141</v>
      </c>
      <c r="G24" s="240" t="s">
        <v>142</v>
      </c>
      <c r="H24" s="240" t="s">
        <v>143</v>
      </c>
      <c r="I24" s="98" t="s">
        <v>4</v>
      </c>
    </row>
    <row r="25" spans="1:9" ht="15" customHeight="1">
      <c r="A25" s="237" t="s">
        <v>365</v>
      </c>
      <c r="B25" s="238">
        <v>19</v>
      </c>
      <c r="C25" s="239" t="s">
        <v>128</v>
      </c>
      <c r="D25" s="240" t="s">
        <v>165</v>
      </c>
      <c r="E25" s="240" t="s">
        <v>201</v>
      </c>
      <c r="F25" s="239" t="s">
        <v>111</v>
      </c>
      <c r="G25" s="240" t="s">
        <v>123</v>
      </c>
      <c r="H25" s="240" t="s">
        <v>143</v>
      </c>
      <c r="I25" s="98" t="s">
        <v>238</v>
      </c>
    </row>
    <row r="26" spans="1:9" ht="15" customHeight="1">
      <c r="A26" s="237" t="s">
        <v>366</v>
      </c>
      <c r="B26" s="238">
        <v>20</v>
      </c>
      <c r="C26" s="239" t="s">
        <v>128</v>
      </c>
      <c r="D26" s="240" t="s">
        <v>177</v>
      </c>
      <c r="E26" s="240" t="s">
        <v>178</v>
      </c>
      <c r="F26" s="239" t="s">
        <v>111</v>
      </c>
      <c r="G26" s="240" t="s">
        <v>123</v>
      </c>
      <c r="H26" s="240" t="s">
        <v>143</v>
      </c>
      <c r="I26" s="98" t="s">
        <v>5</v>
      </c>
    </row>
    <row r="27" spans="1:9" ht="15" customHeight="1">
      <c r="A27" s="237" t="s">
        <v>367</v>
      </c>
      <c r="B27" s="238">
        <v>21</v>
      </c>
      <c r="C27" s="239" t="s">
        <v>128</v>
      </c>
      <c r="D27" s="240" t="s">
        <v>144</v>
      </c>
      <c r="E27" s="240" t="s">
        <v>145</v>
      </c>
      <c r="F27" s="239" t="s">
        <v>111</v>
      </c>
      <c r="G27" s="240" t="s">
        <v>112</v>
      </c>
      <c r="H27" s="240" t="s">
        <v>146</v>
      </c>
      <c r="I27" s="98" t="s">
        <v>239</v>
      </c>
    </row>
    <row r="28" spans="1:9" ht="15" customHeight="1">
      <c r="A28" s="237" t="s">
        <v>368</v>
      </c>
      <c r="B28" s="238">
        <v>22</v>
      </c>
      <c r="C28" s="239" t="s">
        <v>128</v>
      </c>
      <c r="D28" s="240" t="s">
        <v>147</v>
      </c>
      <c r="E28" s="240" t="s">
        <v>148</v>
      </c>
      <c r="F28" s="239" t="s">
        <v>111</v>
      </c>
      <c r="G28" s="240" t="s">
        <v>142</v>
      </c>
      <c r="H28" s="240" t="s">
        <v>143</v>
      </c>
      <c r="I28" s="98" t="s">
        <v>8</v>
      </c>
    </row>
    <row r="29" spans="1:9" ht="15" customHeight="1">
      <c r="A29" s="237" t="s">
        <v>369</v>
      </c>
      <c r="B29" s="238">
        <v>32</v>
      </c>
      <c r="C29" s="239" t="s">
        <v>128</v>
      </c>
      <c r="D29" s="240" t="s">
        <v>166</v>
      </c>
      <c r="E29" s="240" t="s">
        <v>167</v>
      </c>
      <c r="F29" s="239" t="s">
        <v>111</v>
      </c>
      <c r="G29" s="240" t="s">
        <v>156</v>
      </c>
      <c r="H29" s="240" t="s">
        <v>143</v>
      </c>
      <c r="I29" s="98" t="s">
        <v>240</v>
      </c>
    </row>
    <row r="30" spans="1:9" ht="15" customHeight="1">
      <c r="A30" s="237" t="s">
        <v>370</v>
      </c>
      <c r="B30" s="238">
        <v>23</v>
      </c>
      <c r="C30" s="239" t="s">
        <v>138</v>
      </c>
      <c r="D30" s="240" t="s">
        <v>287</v>
      </c>
      <c r="E30" s="240" t="s">
        <v>288</v>
      </c>
      <c r="F30" s="239" t="s">
        <v>111</v>
      </c>
      <c r="G30" s="240" t="s">
        <v>121</v>
      </c>
      <c r="H30" s="240" t="s">
        <v>122</v>
      </c>
      <c r="I30" s="98" t="s">
        <v>10</v>
      </c>
    </row>
    <row r="31" spans="1:9" ht="15" customHeight="1">
      <c r="A31" s="237" t="s">
        <v>371</v>
      </c>
      <c r="B31" s="238">
        <v>24</v>
      </c>
      <c r="C31" s="239" t="s">
        <v>110</v>
      </c>
      <c r="D31" s="240" t="s">
        <v>153</v>
      </c>
      <c r="E31" s="240" t="s">
        <v>289</v>
      </c>
      <c r="F31" s="239" t="s">
        <v>215</v>
      </c>
      <c r="G31" s="240" t="s">
        <v>154</v>
      </c>
      <c r="H31" s="240" t="s">
        <v>119</v>
      </c>
      <c r="I31" s="98" t="s">
        <v>241</v>
      </c>
    </row>
    <row r="32" spans="1:9" ht="15" customHeight="1">
      <c r="A32" s="237" t="s">
        <v>372</v>
      </c>
      <c r="B32" s="238">
        <v>25</v>
      </c>
      <c r="C32" s="239" t="s">
        <v>138</v>
      </c>
      <c r="D32" s="240" t="s">
        <v>161</v>
      </c>
      <c r="E32" s="240" t="s">
        <v>162</v>
      </c>
      <c r="F32" s="239" t="s">
        <v>141</v>
      </c>
      <c r="G32" s="240" t="s">
        <v>121</v>
      </c>
      <c r="H32" s="240" t="s">
        <v>125</v>
      </c>
      <c r="I32" s="98" t="s">
        <v>11</v>
      </c>
    </row>
    <row r="33" spans="1:9" ht="15" customHeight="1">
      <c r="A33" s="237" t="s">
        <v>373</v>
      </c>
      <c r="B33" s="238">
        <v>208</v>
      </c>
      <c r="C33" s="239" t="s">
        <v>189</v>
      </c>
      <c r="D33" s="240" t="s">
        <v>64</v>
      </c>
      <c r="E33" s="240" t="s">
        <v>196</v>
      </c>
      <c r="F33" s="239" t="s">
        <v>111</v>
      </c>
      <c r="G33" s="240" t="s">
        <v>123</v>
      </c>
      <c r="H33" s="240" t="s">
        <v>134</v>
      </c>
      <c r="I33" s="98" t="s">
        <v>243</v>
      </c>
    </row>
    <row r="34" spans="1:9" ht="15" customHeight="1">
      <c r="A34" s="237" t="s">
        <v>374</v>
      </c>
      <c r="B34" s="238">
        <v>200</v>
      </c>
      <c r="C34" s="239" t="s">
        <v>189</v>
      </c>
      <c r="D34" s="240" t="s">
        <v>331</v>
      </c>
      <c r="E34" s="240" t="s">
        <v>332</v>
      </c>
      <c r="F34" s="239" t="s">
        <v>333</v>
      </c>
      <c r="G34" s="240" t="s">
        <v>334</v>
      </c>
      <c r="H34" s="240" t="s">
        <v>345</v>
      </c>
      <c r="I34" s="98" t="s">
        <v>12</v>
      </c>
    </row>
    <row r="35" spans="1:9" ht="15" customHeight="1">
      <c r="A35" s="237" t="s">
        <v>375</v>
      </c>
      <c r="B35" s="238">
        <v>201</v>
      </c>
      <c r="C35" s="239" t="s">
        <v>189</v>
      </c>
      <c r="D35" s="240" t="s">
        <v>60</v>
      </c>
      <c r="E35" s="240" t="s">
        <v>61</v>
      </c>
      <c r="F35" s="239" t="s">
        <v>111</v>
      </c>
      <c r="G35" s="240" t="s">
        <v>112</v>
      </c>
      <c r="H35" s="240" t="s">
        <v>149</v>
      </c>
      <c r="I35" s="98" t="s">
        <v>244</v>
      </c>
    </row>
    <row r="36" spans="1:9" ht="15" customHeight="1">
      <c r="A36" s="237" t="s">
        <v>376</v>
      </c>
      <c r="B36" s="238">
        <v>202</v>
      </c>
      <c r="C36" s="239" t="s">
        <v>189</v>
      </c>
      <c r="D36" s="240" t="s">
        <v>276</v>
      </c>
      <c r="E36" s="240" t="s">
        <v>277</v>
      </c>
      <c r="F36" s="239" t="s">
        <v>200</v>
      </c>
      <c r="G36" s="240" t="s">
        <v>335</v>
      </c>
      <c r="H36" s="240" t="s">
        <v>133</v>
      </c>
      <c r="I36" s="98" t="s">
        <v>13</v>
      </c>
    </row>
    <row r="37" spans="1:9" ht="15" customHeight="1">
      <c r="A37" s="237" t="s">
        <v>377</v>
      </c>
      <c r="B37" s="238">
        <v>203</v>
      </c>
      <c r="C37" s="239" t="s">
        <v>189</v>
      </c>
      <c r="D37" s="240" t="s">
        <v>192</v>
      </c>
      <c r="E37" s="240" t="s">
        <v>193</v>
      </c>
      <c r="F37" s="239" t="s">
        <v>111</v>
      </c>
      <c r="G37" s="240" t="s">
        <v>112</v>
      </c>
      <c r="H37" s="240" t="s">
        <v>149</v>
      </c>
      <c r="I37" s="98" t="s">
        <v>245</v>
      </c>
    </row>
    <row r="38" spans="1:9" ht="15" customHeight="1">
      <c r="A38" s="237" t="s">
        <v>378</v>
      </c>
      <c r="B38" s="238">
        <v>204</v>
      </c>
      <c r="C38" s="239" t="s">
        <v>189</v>
      </c>
      <c r="D38" s="240" t="s">
        <v>62</v>
      </c>
      <c r="E38" s="240" t="s">
        <v>63</v>
      </c>
      <c r="F38" s="239" t="s">
        <v>111</v>
      </c>
      <c r="G38" s="240" t="s">
        <v>336</v>
      </c>
      <c r="H38" s="240" t="s">
        <v>219</v>
      </c>
      <c r="I38" s="98" t="s">
        <v>15</v>
      </c>
    </row>
    <row r="39" spans="1:9" ht="15" customHeight="1">
      <c r="A39" s="237" t="s">
        <v>379</v>
      </c>
      <c r="B39" s="238">
        <v>205</v>
      </c>
      <c r="C39" s="239" t="s">
        <v>189</v>
      </c>
      <c r="D39" s="240" t="s">
        <v>194</v>
      </c>
      <c r="E39" s="240" t="s">
        <v>195</v>
      </c>
      <c r="F39" s="239" t="s">
        <v>111</v>
      </c>
      <c r="G39" s="240" t="s">
        <v>191</v>
      </c>
      <c r="H39" s="240" t="s">
        <v>149</v>
      </c>
      <c r="I39" s="98" t="s">
        <v>246</v>
      </c>
    </row>
    <row r="40" spans="1:9" ht="15" customHeight="1">
      <c r="A40" s="237" t="s">
        <v>380</v>
      </c>
      <c r="B40" s="238">
        <v>206</v>
      </c>
      <c r="C40" s="239" t="s">
        <v>189</v>
      </c>
      <c r="D40" s="240" t="s">
        <v>190</v>
      </c>
      <c r="E40" s="240" t="s">
        <v>337</v>
      </c>
      <c r="F40" s="239" t="s">
        <v>111</v>
      </c>
      <c r="G40" s="240" t="s">
        <v>191</v>
      </c>
      <c r="H40" s="240" t="s">
        <v>149</v>
      </c>
      <c r="I40" s="98" t="s">
        <v>19</v>
      </c>
    </row>
    <row r="41" spans="1:9" ht="15" customHeight="1">
      <c r="A41" s="237" t="s">
        <v>381</v>
      </c>
      <c r="B41" s="238">
        <v>207</v>
      </c>
      <c r="C41" s="239" t="s">
        <v>189</v>
      </c>
      <c r="D41" s="240" t="s">
        <v>157</v>
      </c>
      <c r="E41" s="240" t="s">
        <v>158</v>
      </c>
      <c r="F41" s="239" t="s">
        <v>111</v>
      </c>
      <c r="G41" s="240" t="s">
        <v>338</v>
      </c>
      <c r="H41" s="240" t="s">
        <v>219</v>
      </c>
      <c r="I41" s="98" t="s">
        <v>247</v>
      </c>
    </row>
    <row r="42" spans="1:9" ht="15" customHeight="1">
      <c r="A42" s="237" t="s">
        <v>382</v>
      </c>
      <c r="B42" s="238">
        <v>209</v>
      </c>
      <c r="C42" s="239" t="s">
        <v>189</v>
      </c>
      <c r="D42" s="240" t="s">
        <v>129</v>
      </c>
      <c r="E42" s="240" t="s">
        <v>130</v>
      </c>
      <c r="F42" s="239" t="s">
        <v>111</v>
      </c>
      <c r="G42" s="240" t="s">
        <v>112</v>
      </c>
      <c r="H42" s="240" t="s">
        <v>149</v>
      </c>
      <c r="I42" s="98" t="s">
        <v>21</v>
      </c>
    </row>
    <row r="43" spans="1:9" ht="15" customHeight="1">
      <c r="A43" s="237" t="s">
        <v>383</v>
      </c>
      <c r="B43" s="238">
        <v>26</v>
      </c>
      <c r="C43" s="239" t="s">
        <v>110</v>
      </c>
      <c r="D43" s="240" t="s">
        <v>163</v>
      </c>
      <c r="E43" s="240" t="s">
        <v>204</v>
      </c>
      <c r="F43" s="239" t="s">
        <v>164</v>
      </c>
      <c r="G43" s="240" t="s">
        <v>154</v>
      </c>
      <c r="H43" s="240" t="s">
        <v>119</v>
      </c>
      <c r="I43" s="98" t="s">
        <v>248</v>
      </c>
    </row>
    <row r="44" spans="1:9" ht="15" customHeight="1">
      <c r="A44" s="237" t="s">
        <v>384</v>
      </c>
      <c r="B44" s="238">
        <v>27</v>
      </c>
      <c r="C44" s="239" t="s">
        <v>138</v>
      </c>
      <c r="D44" s="240" t="s">
        <v>242</v>
      </c>
      <c r="E44" s="240" t="s">
        <v>275</v>
      </c>
      <c r="F44" s="239" t="s">
        <v>111</v>
      </c>
      <c r="G44" s="240" t="s">
        <v>142</v>
      </c>
      <c r="H44" s="240" t="s">
        <v>124</v>
      </c>
      <c r="I44" s="98" t="s">
        <v>22</v>
      </c>
    </row>
    <row r="45" spans="1:9" ht="15" customHeight="1">
      <c r="A45" s="237" t="s">
        <v>385</v>
      </c>
      <c r="B45" s="238">
        <v>29</v>
      </c>
      <c r="C45" s="239" t="s">
        <v>138</v>
      </c>
      <c r="D45" s="240" t="s">
        <v>290</v>
      </c>
      <c r="E45" s="240" t="s">
        <v>291</v>
      </c>
      <c r="F45" s="239" t="s">
        <v>111</v>
      </c>
      <c r="G45" s="240" t="s">
        <v>142</v>
      </c>
      <c r="H45" s="240" t="s">
        <v>122</v>
      </c>
      <c r="I45" s="98" t="s">
        <v>249</v>
      </c>
    </row>
    <row r="46" spans="1:9" ht="15" customHeight="1">
      <c r="A46" s="237" t="s">
        <v>386</v>
      </c>
      <c r="B46" s="238">
        <v>30</v>
      </c>
      <c r="C46" s="239" t="s">
        <v>110</v>
      </c>
      <c r="D46" s="240" t="s">
        <v>292</v>
      </c>
      <c r="E46" s="240" t="s">
        <v>52</v>
      </c>
      <c r="F46" s="239" t="s">
        <v>111</v>
      </c>
      <c r="G46" s="240" t="s">
        <v>121</v>
      </c>
      <c r="H46" s="240" t="s">
        <v>113</v>
      </c>
      <c r="I46" s="98" t="s">
        <v>25</v>
      </c>
    </row>
    <row r="47" spans="1:9" ht="15" customHeight="1">
      <c r="A47" s="237" t="s">
        <v>387</v>
      </c>
      <c r="B47" s="238">
        <v>31</v>
      </c>
      <c r="C47" s="239" t="s">
        <v>138</v>
      </c>
      <c r="D47" s="240" t="s">
        <v>180</v>
      </c>
      <c r="E47" s="240" t="s">
        <v>293</v>
      </c>
      <c r="F47" s="239" t="s">
        <v>111</v>
      </c>
      <c r="G47" s="240" t="s">
        <v>156</v>
      </c>
      <c r="H47" s="240" t="s">
        <v>124</v>
      </c>
      <c r="I47" s="98" t="s">
        <v>250</v>
      </c>
    </row>
    <row r="48" spans="1:9" ht="15" customHeight="1">
      <c r="A48" s="237" t="s">
        <v>388</v>
      </c>
      <c r="B48" s="238">
        <v>33</v>
      </c>
      <c r="C48" s="239" t="s">
        <v>132</v>
      </c>
      <c r="D48" s="240" t="s">
        <v>37</v>
      </c>
      <c r="E48" s="240" t="s">
        <v>38</v>
      </c>
      <c r="F48" s="239" t="s">
        <v>111</v>
      </c>
      <c r="G48" s="240" t="s">
        <v>112</v>
      </c>
      <c r="H48" s="240" t="s">
        <v>6</v>
      </c>
      <c r="I48" s="98" t="s">
        <v>26</v>
      </c>
    </row>
    <row r="49" spans="1:9" ht="15" customHeight="1">
      <c r="A49" s="237" t="s">
        <v>389</v>
      </c>
      <c r="B49" s="238">
        <v>34</v>
      </c>
      <c r="C49" s="239" t="s">
        <v>171</v>
      </c>
      <c r="D49" s="240" t="s">
        <v>216</v>
      </c>
      <c r="E49" s="240" t="s">
        <v>294</v>
      </c>
      <c r="F49" s="239" t="s">
        <v>111</v>
      </c>
      <c r="G49" s="240" t="s">
        <v>191</v>
      </c>
      <c r="H49" s="240" t="s">
        <v>295</v>
      </c>
      <c r="I49" s="98" t="s">
        <v>251</v>
      </c>
    </row>
    <row r="50" spans="1:9" ht="15" customHeight="1">
      <c r="A50" s="237" t="s">
        <v>390</v>
      </c>
      <c r="B50" s="238">
        <v>35</v>
      </c>
      <c r="C50" s="239" t="s">
        <v>171</v>
      </c>
      <c r="D50" s="240" t="s">
        <v>40</v>
      </c>
      <c r="E50" s="240" t="s">
        <v>41</v>
      </c>
      <c r="F50" s="239" t="s">
        <v>111</v>
      </c>
      <c r="G50" s="240" t="s">
        <v>112</v>
      </c>
      <c r="H50" s="240" t="s">
        <v>179</v>
      </c>
      <c r="I50" s="98" t="s">
        <v>27</v>
      </c>
    </row>
    <row r="51" spans="1:9" ht="15" customHeight="1">
      <c r="A51" s="237" t="s">
        <v>391</v>
      </c>
      <c r="B51" s="238">
        <v>36</v>
      </c>
      <c r="C51" s="239" t="s">
        <v>171</v>
      </c>
      <c r="D51" s="240" t="s">
        <v>217</v>
      </c>
      <c r="E51" s="240" t="s">
        <v>218</v>
      </c>
      <c r="F51" s="239" t="s">
        <v>111</v>
      </c>
      <c r="G51" s="240" t="s">
        <v>121</v>
      </c>
      <c r="H51" s="240" t="s">
        <v>176</v>
      </c>
      <c r="I51" s="98" t="s">
        <v>252</v>
      </c>
    </row>
    <row r="52" spans="1:9" ht="15" customHeight="1">
      <c r="A52" s="237" t="s">
        <v>392</v>
      </c>
      <c r="B52" s="238">
        <v>37</v>
      </c>
      <c r="C52" s="239" t="s">
        <v>132</v>
      </c>
      <c r="D52" s="240" t="s">
        <v>169</v>
      </c>
      <c r="E52" s="240" t="s">
        <v>170</v>
      </c>
      <c r="F52" s="239" t="s">
        <v>111</v>
      </c>
      <c r="G52" s="240" t="s">
        <v>156</v>
      </c>
      <c r="H52" s="240" t="s">
        <v>131</v>
      </c>
      <c r="I52" s="98" t="s">
        <v>28</v>
      </c>
    </row>
    <row r="53" spans="1:9" ht="15" customHeight="1">
      <c r="A53" s="237" t="s">
        <v>393</v>
      </c>
      <c r="B53" s="238">
        <v>38</v>
      </c>
      <c r="C53" s="239" t="s">
        <v>128</v>
      </c>
      <c r="D53" s="240" t="s">
        <v>296</v>
      </c>
      <c r="E53" s="240" t="s">
        <v>297</v>
      </c>
      <c r="F53" s="239" t="s">
        <v>160</v>
      </c>
      <c r="G53" s="240" t="s">
        <v>298</v>
      </c>
      <c r="H53" s="240" t="s">
        <v>143</v>
      </c>
      <c r="I53" s="98" t="s">
        <v>253</v>
      </c>
    </row>
    <row r="54" spans="1:9" ht="15" customHeight="1">
      <c r="A54" s="237" t="s">
        <v>394</v>
      </c>
      <c r="B54" s="238">
        <v>39</v>
      </c>
      <c r="C54" s="239" t="s">
        <v>128</v>
      </c>
      <c r="D54" s="240" t="s">
        <v>16</v>
      </c>
      <c r="E54" s="240" t="s">
        <v>17</v>
      </c>
      <c r="F54" s="239" t="s">
        <v>200</v>
      </c>
      <c r="G54" s="240" t="s">
        <v>18</v>
      </c>
      <c r="H54" s="240" t="s">
        <v>9</v>
      </c>
      <c r="I54" s="98" t="s">
        <v>29</v>
      </c>
    </row>
    <row r="55" spans="1:9" ht="15" customHeight="1">
      <c r="A55" s="237" t="s">
        <v>395</v>
      </c>
      <c r="B55" s="238">
        <v>41</v>
      </c>
      <c r="C55" s="239" t="s">
        <v>171</v>
      </c>
      <c r="D55" s="240" t="s">
        <v>172</v>
      </c>
      <c r="E55" s="240" t="s">
        <v>173</v>
      </c>
      <c r="F55" s="239" t="s">
        <v>111</v>
      </c>
      <c r="G55" s="240" t="s">
        <v>118</v>
      </c>
      <c r="H55" s="240" t="s">
        <v>299</v>
      </c>
      <c r="I55" s="98" t="s">
        <v>254</v>
      </c>
    </row>
    <row r="56" spans="1:9" ht="15" customHeight="1">
      <c r="A56" s="237" t="s">
        <v>396</v>
      </c>
      <c r="B56" s="238">
        <v>42</v>
      </c>
      <c r="C56" s="239" t="s">
        <v>128</v>
      </c>
      <c r="D56" s="240" t="s">
        <v>31</v>
      </c>
      <c r="E56" s="240" t="s">
        <v>300</v>
      </c>
      <c r="F56" s="239" t="s">
        <v>200</v>
      </c>
      <c r="G56" s="240" t="s">
        <v>32</v>
      </c>
      <c r="H56" s="240" t="s">
        <v>301</v>
      </c>
      <c r="I56" s="98" t="s">
        <v>30</v>
      </c>
    </row>
    <row r="57" spans="1:9" ht="15" customHeight="1">
      <c r="A57" s="237" t="s">
        <v>397</v>
      </c>
      <c r="B57" s="238">
        <v>43</v>
      </c>
      <c r="C57" s="239" t="s">
        <v>171</v>
      </c>
      <c r="D57" s="240" t="s">
        <v>44</v>
      </c>
      <c r="E57" s="240" t="s">
        <v>45</v>
      </c>
      <c r="F57" s="239" t="s">
        <v>141</v>
      </c>
      <c r="G57" s="240" t="s">
        <v>46</v>
      </c>
      <c r="H57" s="240" t="s">
        <v>302</v>
      </c>
      <c r="I57" s="98" t="s">
        <v>256</v>
      </c>
    </row>
    <row r="58" spans="1:9" ht="15" customHeight="1">
      <c r="A58" s="237" t="s">
        <v>398</v>
      </c>
      <c r="B58" s="238">
        <v>44</v>
      </c>
      <c r="C58" s="239" t="s">
        <v>171</v>
      </c>
      <c r="D58" s="240" t="s">
        <v>174</v>
      </c>
      <c r="E58" s="240" t="s">
        <v>175</v>
      </c>
      <c r="F58" s="239" t="s">
        <v>111</v>
      </c>
      <c r="G58" s="240" t="s">
        <v>303</v>
      </c>
      <c r="H58" s="240" t="s">
        <v>176</v>
      </c>
      <c r="I58" s="98" t="s">
        <v>33</v>
      </c>
    </row>
    <row r="59" spans="1:9" ht="15" customHeight="1">
      <c r="A59" s="237" t="s">
        <v>399</v>
      </c>
      <c r="B59" s="238">
        <v>45</v>
      </c>
      <c r="C59" s="239" t="s">
        <v>171</v>
      </c>
      <c r="D59" s="240" t="s">
        <v>181</v>
      </c>
      <c r="E59" s="240" t="s">
        <v>182</v>
      </c>
      <c r="F59" s="239" t="s">
        <v>111</v>
      </c>
      <c r="G59" s="240" t="s">
        <v>112</v>
      </c>
      <c r="H59" s="240" t="s">
        <v>146</v>
      </c>
      <c r="I59" s="98" t="s">
        <v>258</v>
      </c>
    </row>
    <row r="60" spans="1:9" ht="15" customHeight="1">
      <c r="A60" s="237" t="s">
        <v>400</v>
      </c>
      <c r="B60" s="238">
        <v>46</v>
      </c>
      <c r="C60" s="239" t="s">
        <v>132</v>
      </c>
      <c r="D60" s="240" t="s">
        <v>23</v>
      </c>
      <c r="E60" s="240" t="s">
        <v>24</v>
      </c>
      <c r="F60" s="239" t="s">
        <v>111</v>
      </c>
      <c r="G60" s="240" t="s">
        <v>112</v>
      </c>
      <c r="H60" s="240" t="s">
        <v>183</v>
      </c>
      <c r="I60" s="98" t="s">
        <v>36</v>
      </c>
    </row>
    <row r="61" spans="1:9" ht="15" customHeight="1">
      <c r="A61" s="237" t="s">
        <v>401</v>
      </c>
      <c r="B61" s="238">
        <v>47</v>
      </c>
      <c r="C61" s="239" t="s">
        <v>128</v>
      </c>
      <c r="D61" s="240" t="s">
        <v>304</v>
      </c>
      <c r="E61" s="240" t="s">
        <v>305</v>
      </c>
      <c r="F61" s="239" t="s">
        <v>200</v>
      </c>
      <c r="G61" s="240" t="s">
        <v>306</v>
      </c>
      <c r="H61" s="240" t="s">
        <v>14</v>
      </c>
      <c r="I61" s="98" t="s">
        <v>260</v>
      </c>
    </row>
    <row r="62" spans="1:9" ht="15" customHeight="1">
      <c r="A62" s="237" t="s">
        <v>402</v>
      </c>
      <c r="B62" s="238">
        <v>48</v>
      </c>
      <c r="C62" s="239" t="s">
        <v>171</v>
      </c>
      <c r="D62" s="240" t="s">
        <v>55</v>
      </c>
      <c r="E62" s="240" t="s">
        <v>307</v>
      </c>
      <c r="F62" s="239" t="s">
        <v>111</v>
      </c>
      <c r="G62" s="240" t="s">
        <v>112</v>
      </c>
      <c r="H62" s="240" t="s">
        <v>176</v>
      </c>
      <c r="I62" s="98" t="s">
        <v>39</v>
      </c>
    </row>
    <row r="63" spans="1:9" ht="15" customHeight="1">
      <c r="A63" s="237" t="s">
        <v>403</v>
      </c>
      <c r="B63" s="238">
        <v>49</v>
      </c>
      <c r="C63" s="239" t="s">
        <v>132</v>
      </c>
      <c r="D63" s="240" t="s">
        <v>34</v>
      </c>
      <c r="E63" s="240" t="s">
        <v>35</v>
      </c>
      <c r="F63" s="239" t="s">
        <v>111</v>
      </c>
      <c r="G63" s="240" t="s">
        <v>7</v>
      </c>
      <c r="H63" s="240" t="s">
        <v>308</v>
      </c>
      <c r="I63" s="98" t="s">
        <v>261</v>
      </c>
    </row>
    <row r="64" spans="1:9" ht="15" customHeight="1">
      <c r="A64" s="237" t="s">
        <v>404</v>
      </c>
      <c r="B64" s="238">
        <v>50</v>
      </c>
      <c r="C64" s="239" t="s">
        <v>128</v>
      </c>
      <c r="D64" s="240" t="s">
        <v>51</v>
      </c>
      <c r="E64" s="240" t="s">
        <v>54</v>
      </c>
      <c r="F64" s="239" t="s">
        <v>111</v>
      </c>
      <c r="G64" s="240" t="s">
        <v>142</v>
      </c>
      <c r="H64" s="240" t="s">
        <v>143</v>
      </c>
      <c r="I64" s="98" t="s">
        <v>42</v>
      </c>
    </row>
    <row r="65" spans="1:9" ht="15" customHeight="1">
      <c r="A65" s="237" t="s">
        <v>405</v>
      </c>
      <c r="B65" s="238">
        <v>51</v>
      </c>
      <c r="C65" s="239" t="s">
        <v>132</v>
      </c>
      <c r="D65" s="240" t="s">
        <v>309</v>
      </c>
      <c r="E65" s="240" t="s">
        <v>310</v>
      </c>
      <c r="F65" s="239" t="s">
        <v>111</v>
      </c>
      <c r="G65" s="240" t="s">
        <v>142</v>
      </c>
      <c r="H65" s="240" t="s">
        <v>183</v>
      </c>
      <c r="I65" s="98" t="s">
        <v>262</v>
      </c>
    </row>
    <row r="66" spans="1:9" ht="15" customHeight="1">
      <c r="A66" s="237" t="s">
        <v>406</v>
      </c>
      <c r="B66" s="238">
        <v>52</v>
      </c>
      <c r="C66" s="239" t="s">
        <v>128</v>
      </c>
      <c r="D66" s="240" t="s">
        <v>59</v>
      </c>
      <c r="E66" s="240" t="s">
        <v>53</v>
      </c>
      <c r="F66" s="239" t="s">
        <v>111</v>
      </c>
      <c r="G66" s="240" t="s">
        <v>272</v>
      </c>
      <c r="H66" s="240" t="s">
        <v>259</v>
      </c>
      <c r="I66" s="98" t="s">
        <v>43</v>
      </c>
    </row>
    <row r="67" spans="1:9" ht="15" customHeight="1">
      <c r="A67" s="237" t="s">
        <v>407</v>
      </c>
      <c r="B67" s="238">
        <v>54</v>
      </c>
      <c r="C67" s="239" t="s">
        <v>128</v>
      </c>
      <c r="D67" s="240" t="s">
        <v>311</v>
      </c>
      <c r="E67" s="240" t="s">
        <v>312</v>
      </c>
      <c r="F67" s="239" t="s">
        <v>111</v>
      </c>
      <c r="G67" s="240" t="s">
        <v>142</v>
      </c>
      <c r="H67" s="240" t="s">
        <v>143</v>
      </c>
      <c r="I67" s="98" t="s">
        <v>263</v>
      </c>
    </row>
    <row r="68" spans="1:9" ht="15">
      <c r="A68" s="237" t="s">
        <v>408</v>
      </c>
      <c r="B68" s="238">
        <v>55</v>
      </c>
      <c r="C68" s="239" t="s">
        <v>132</v>
      </c>
      <c r="D68" s="240" t="s">
        <v>313</v>
      </c>
      <c r="E68" s="240" t="s">
        <v>314</v>
      </c>
      <c r="F68" s="239" t="s">
        <v>111</v>
      </c>
      <c r="G68" s="240" t="s">
        <v>156</v>
      </c>
      <c r="H68" s="240" t="s">
        <v>179</v>
      </c>
      <c r="I68" s="98" t="s">
        <v>47</v>
      </c>
    </row>
    <row r="69" spans="1:9" ht="15">
      <c r="A69" s="237" t="s">
        <v>409</v>
      </c>
      <c r="B69" s="238">
        <v>56</v>
      </c>
      <c r="C69" s="239" t="s">
        <v>132</v>
      </c>
      <c r="D69" s="240" t="s">
        <v>56</v>
      </c>
      <c r="E69" s="240" t="s">
        <v>57</v>
      </c>
      <c r="F69" s="239" t="s">
        <v>111</v>
      </c>
      <c r="G69" s="240" t="s">
        <v>156</v>
      </c>
      <c r="H69" s="240" t="s">
        <v>58</v>
      </c>
      <c r="I69" s="98" t="s">
        <v>264</v>
      </c>
    </row>
    <row r="70" spans="1:9" ht="15">
      <c r="A70" s="237" t="s">
        <v>410</v>
      </c>
      <c r="B70" s="238">
        <v>61</v>
      </c>
      <c r="C70" s="239" t="s">
        <v>171</v>
      </c>
      <c r="D70" s="240" t="s">
        <v>184</v>
      </c>
      <c r="E70" s="240" t="s">
        <v>185</v>
      </c>
      <c r="F70" s="239" t="s">
        <v>111</v>
      </c>
      <c r="G70" s="240" t="s">
        <v>156</v>
      </c>
      <c r="H70" s="240" t="s">
        <v>187</v>
      </c>
      <c r="I70" s="98" t="s">
        <v>48</v>
      </c>
    </row>
    <row r="71" spans="1:9" ht="15">
      <c r="A71" s="237" t="s">
        <v>411</v>
      </c>
      <c r="B71" s="238">
        <v>57</v>
      </c>
      <c r="C71" s="239" t="s">
        <v>171</v>
      </c>
      <c r="D71" s="240" t="s">
        <v>315</v>
      </c>
      <c r="E71" s="240" t="s">
        <v>316</v>
      </c>
      <c r="F71" s="239" t="s">
        <v>111</v>
      </c>
      <c r="G71" s="240" t="s">
        <v>112</v>
      </c>
      <c r="H71" s="240" t="s">
        <v>179</v>
      </c>
      <c r="I71" s="98" t="s">
        <v>265</v>
      </c>
    </row>
    <row r="72" spans="1:9" ht="15">
      <c r="A72" s="237" t="s">
        <v>412</v>
      </c>
      <c r="B72" s="238">
        <v>58</v>
      </c>
      <c r="C72" s="239" t="s">
        <v>171</v>
      </c>
      <c r="D72" s="240" t="s">
        <v>317</v>
      </c>
      <c r="E72" s="240" t="s">
        <v>318</v>
      </c>
      <c r="F72" s="239" t="s">
        <v>111</v>
      </c>
      <c r="G72" s="240" t="s">
        <v>7</v>
      </c>
      <c r="H72" s="240" t="s">
        <v>49</v>
      </c>
      <c r="I72" s="98" t="s">
        <v>50</v>
      </c>
    </row>
    <row r="73" spans="1:9" ht="15">
      <c r="A73" s="237" t="s">
        <v>413</v>
      </c>
      <c r="B73" s="238">
        <v>60</v>
      </c>
      <c r="C73" s="239" t="s">
        <v>171</v>
      </c>
      <c r="D73" s="240" t="s">
        <v>319</v>
      </c>
      <c r="E73" s="240" t="s">
        <v>320</v>
      </c>
      <c r="F73" s="239" t="s">
        <v>111</v>
      </c>
      <c r="G73" s="240" t="s">
        <v>156</v>
      </c>
      <c r="H73" s="240" t="s">
        <v>299</v>
      </c>
      <c r="I73" s="98" t="s">
        <v>266</v>
      </c>
    </row>
    <row r="74" spans="1:9" ht="15">
      <c r="A74" s="237" t="s">
        <v>414</v>
      </c>
      <c r="B74" s="238">
        <v>62</v>
      </c>
      <c r="C74" s="239" t="s">
        <v>120</v>
      </c>
      <c r="D74" s="240" t="s">
        <v>321</v>
      </c>
      <c r="E74" s="240" t="s">
        <v>322</v>
      </c>
      <c r="F74" s="239" t="s">
        <v>111</v>
      </c>
      <c r="G74" s="240" t="s">
        <v>186</v>
      </c>
      <c r="H74" s="240" t="s">
        <v>323</v>
      </c>
      <c r="I74" s="98" t="s">
        <v>415</v>
      </c>
    </row>
    <row r="75" spans="1:9" ht="15">
      <c r="A75" s="237" t="s">
        <v>416</v>
      </c>
      <c r="B75" s="238">
        <v>63</v>
      </c>
      <c r="C75" s="239" t="s">
        <v>120</v>
      </c>
      <c r="D75" s="240" t="s">
        <v>324</v>
      </c>
      <c r="E75" s="240" t="s">
        <v>325</v>
      </c>
      <c r="F75" s="239" t="s">
        <v>111</v>
      </c>
      <c r="G75" s="240" t="s">
        <v>186</v>
      </c>
      <c r="H75" s="240" t="s">
        <v>326</v>
      </c>
      <c r="I75" s="98" t="s">
        <v>417</v>
      </c>
    </row>
    <row r="76" spans="1:9" ht="15">
      <c r="A76" s="237" t="s">
        <v>418</v>
      </c>
      <c r="B76" s="238">
        <v>64</v>
      </c>
      <c r="C76" s="239" t="s">
        <v>120</v>
      </c>
      <c r="D76" s="240" t="s">
        <v>205</v>
      </c>
      <c r="E76" s="240" t="s">
        <v>206</v>
      </c>
      <c r="F76" s="239" t="s">
        <v>111</v>
      </c>
      <c r="G76" s="240" t="s">
        <v>186</v>
      </c>
      <c r="H76" s="240" t="s">
        <v>326</v>
      </c>
      <c r="I76" s="98" t="s">
        <v>419</v>
      </c>
    </row>
    <row r="77" spans="1:9" ht="15">
      <c r="A77" s="237" t="s">
        <v>420</v>
      </c>
      <c r="B77" s="238">
        <v>65</v>
      </c>
      <c r="C77" s="239" t="s">
        <v>120</v>
      </c>
      <c r="D77" s="240" t="s">
        <v>209</v>
      </c>
      <c r="E77" s="240" t="s">
        <v>210</v>
      </c>
      <c r="F77" s="239" t="s">
        <v>111</v>
      </c>
      <c r="G77" s="240" t="s">
        <v>118</v>
      </c>
      <c r="H77" s="240" t="s">
        <v>327</v>
      </c>
      <c r="I77" s="98" t="s">
        <v>421</v>
      </c>
    </row>
    <row r="78" spans="1:9" ht="15">
      <c r="A78" s="237" t="s">
        <v>422</v>
      </c>
      <c r="B78" s="238">
        <v>66</v>
      </c>
      <c r="C78" s="239" t="s">
        <v>120</v>
      </c>
      <c r="D78" s="240" t="s">
        <v>207</v>
      </c>
      <c r="E78" s="240" t="s">
        <v>208</v>
      </c>
      <c r="F78" s="239" t="s">
        <v>111</v>
      </c>
      <c r="G78" s="240" t="s">
        <v>186</v>
      </c>
      <c r="H78" s="240" t="s">
        <v>326</v>
      </c>
      <c r="I78" s="98" t="s">
        <v>423</v>
      </c>
    </row>
    <row r="79" spans="1:9" ht="15">
      <c r="A79" s="237" t="s">
        <v>424</v>
      </c>
      <c r="B79" s="238">
        <v>67</v>
      </c>
      <c r="C79" s="239" t="s">
        <v>120</v>
      </c>
      <c r="D79" s="240" t="s">
        <v>188</v>
      </c>
      <c r="E79" s="240" t="s">
        <v>221</v>
      </c>
      <c r="F79" s="239" t="s">
        <v>111</v>
      </c>
      <c r="G79" s="240" t="s">
        <v>156</v>
      </c>
      <c r="H79" s="240" t="s">
        <v>326</v>
      </c>
      <c r="I79" s="98" t="s">
        <v>425</v>
      </c>
    </row>
    <row r="80" spans="1:9" ht="15">
      <c r="A80" s="237" t="s">
        <v>426</v>
      </c>
      <c r="B80" s="238">
        <v>68</v>
      </c>
      <c r="C80" s="239" t="s">
        <v>120</v>
      </c>
      <c r="D80" s="240" t="s">
        <v>328</v>
      </c>
      <c r="E80" s="240" t="s">
        <v>257</v>
      </c>
      <c r="F80" s="239" t="s">
        <v>111</v>
      </c>
      <c r="G80" s="240" t="s">
        <v>186</v>
      </c>
      <c r="H80" s="240" t="s">
        <v>427</v>
      </c>
      <c r="I80" s="98" t="s">
        <v>428</v>
      </c>
    </row>
    <row r="81" spans="1:9" ht="15">
      <c r="A81" s="237" t="s">
        <v>429</v>
      </c>
      <c r="B81" s="238">
        <v>69</v>
      </c>
      <c r="C81" s="239" t="s">
        <v>120</v>
      </c>
      <c r="D81" s="240" t="s">
        <v>329</v>
      </c>
      <c r="E81" s="240" t="s">
        <v>330</v>
      </c>
      <c r="F81" s="239" t="s">
        <v>111</v>
      </c>
      <c r="G81" s="240" t="s">
        <v>186</v>
      </c>
      <c r="H81" s="240" t="s">
        <v>323</v>
      </c>
      <c r="I81" s="98" t="s">
        <v>430</v>
      </c>
    </row>
  </sheetData>
  <autoFilter ref="A7:I81"/>
  <printOptions horizontalCentered="1"/>
  <pageMargins left="0.3937007874015748" right="0" top="0" bottom="0" header="0" footer="0"/>
  <pageSetup fitToHeight="2" fitToWidth="1"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M20"/>
  <sheetViews>
    <sheetView workbookViewId="0" topLeftCell="A1">
      <selection activeCell="C7" sqref="C7:D7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0" customWidth="1"/>
    <col min="7" max="7" width="12.421875" style="0" customWidth="1"/>
  </cols>
  <sheetData>
    <row r="1" spans="1:13" ht="15">
      <c r="A1" s="50"/>
      <c r="B1" s="50"/>
      <c r="C1" s="50"/>
      <c r="D1" s="214" t="str">
        <f>Startlist!$F1</f>
        <v> </v>
      </c>
      <c r="E1" s="50"/>
      <c r="F1" s="50"/>
      <c r="G1" s="50"/>
      <c r="H1" s="50"/>
      <c r="I1" s="50"/>
      <c r="J1" s="50"/>
      <c r="K1" s="50"/>
      <c r="L1" s="50"/>
      <c r="M1" s="50"/>
    </row>
    <row r="2" spans="1:13" ht="12.75" customHeight="1">
      <c r="A2" s="276" t="str">
        <f>Startlist!$F2</f>
        <v>NESTE HARJU RALLY 2016</v>
      </c>
      <c r="B2" s="276"/>
      <c r="C2" s="276"/>
      <c r="D2" s="276"/>
      <c r="E2" s="276"/>
      <c r="F2" s="276"/>
      <c r="G2" s="50"/>
      <c r="H2" s="50"/>
      <c r="I2" s="50"/>
      <c r="J2" s="50"/>
      <c r="K2" s="50"/>
      <c r="L2" s="50"/>
      <c r="M2" s="50"/>
    </row>
    <row r="3" spans="1:13" ht="15" customHeight="1">
      <c r="A3" s="50"/>
      <c r="B3" s="50"/>
      <c r="C3" s="277" t="str">
        <f>Startlist!$F3</f>
        <v>27-28 May 2016</v>
      </c>
      <c r="D3" s="277"/>
      <c r="E3" s="277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50"/>
      <c r="B4" s="50"/>
      <c r="C4" s="277" t="str">
        <f>Startlist!$F4</f>
        <v>Harjumaa, Estonia</v>
      </c>
      <c r="D4" s="277"/>
      <c r="E4" s="277"/>
      <c r="F4" s="50"/>
      <c r="G4" s="50"/>
      <c r="H4" s="50"/>
      <c r="I4" s="50"/>
      <c r="J4" s="50"/>
      <c r="K4" s="50"/>
      <c r="L4" s="50"/>
      <c r="M4" s="50"/>
    </row>
    <row r="5" spans="1:13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>
      <c r="A6" s="50"/>
      <c r="B6" s="50"/>
      <c r="C6" s="50"/>
      <c r="D6" s="50"/>
      <c r="E6" s="50"/>
      <c r="F6" s="57"/>
      <c r="G6" s="57"/>
      <c r="H6" s="50"/>
      <c r="I6" s="50"/>
      <c r="J6" s="50"/>
      <c r="K6" s="50"/>
      <c r="L6" s="50"/>
      <c r="M6" s="50"/>
    </row>
    <row r="7" spans="3:13" ht="12.75">
      <c r="C7" s="284" t="s">
        <v>99</v>
      </c>
      <c r="D7" s="285"/>
      <c r="E7" s="25" t="s">
        <v>105</v>
      </c>
      <c r="F7" s="57"/>
      <c r="G7" s="57"/>
      <c r="H7" s="50"/>
      <c r="I7" s="50"/>
      <c r="J7" s="50"/>
      <c r="K7" s="50"/>
      <c r="L7" s="50"/>
      <c r="M7" s="50"/>
    </row>
    <row r="8" spans="1:13" ht="18.75" customHeight="1">
      <c r="A8" s="50"/>
      <c r="B8" s="50"/>
      <c r="C8" s="232" t="s">
        <v>110</v>
      </c>
      <c r="D8" s="233"/>
      <c r="E8" s="234">
        <v>8</v>
      </c>
      <c r="F8" s="57"/>
      <c r="G8" s="58"/>
      <c r="H8" s="50"/>
      <c r="I8" s="50"/>
      <c r="J8" s="50"/>
      <c r="K8" s="50"/>
      <c r="L8" s="50"/>
      <c r="M8" s="50"/>
    </row>
    <row r="9" spans="1:13" ht="18.75" customHeight="1">
      <c r="A9" s="50"/>
      <c r="B9" s="50"/>
      <c r="C9" s="232" t="s">
        <v>189</v>
      </c>
      <c r="D9" s="233"/>
      <c r="E9" s="234">
        <v>10</v>
      </c>
      <c r="F9" s="56"/>
      <c r="G9" s="59"/>
      <c r="H9" s="50"/>
      <c r="I9" s="50"/>
      <c r="J9" s="50"/>
      <c r="K9" s="50"/>
      <c r="L9" s="50"/>
      <c r="M9" s="50"/>
    </row>
    <row r="10" spans="1:13" ht="18.75" customHeight="1">
      <c r="A10" s="50"/>
      <c r="B10" s="50"/>
      <c r="C10" s="232" t="s">
        <v>132</v>
      </c>
      <c r="D10" s="233"/>
      <c r="E10" s="234">
        <v>11</v>
      </c>
      <c r="F10" s="56"/>
      <c r="G10" s="59"/>
      <c r="H10" s="50"/>
      <c r="I10" s="50"/>
      <c r="J10" s="50"/>
      <c r="K10" s="50"/>
      <c r="L10" s="50"/>
      <c r="M10" s="50"/>
    </row>
    <row r="11" spans="1:13" ht="18.75" customHeight="1">
      <c r="A11" s="50"/>
      <c r="B11" s="50"/>
      <c r="C11" s="232" t="s">
        <v>171</v>
      </c>
      <c r="D11" s="233"/>
      <c r="E11" s="234">
        <v>12</v>
      </c>
      <c r="F11" s="56"/>
      <c r="G11" s="59"/>
      <c r="H11" s="50"/>
      <c r="I11" s="50"/>
      <c r="J11" s="50"/>
      <c r="K11" s="50"/>
      <c r="L11" s="50"/>
      <c r="M11" s="50"/>
    </row>
    <row r="12" spans="1:13" ht="18.75" customHeight="1">
      <c r="A12" s="50"/>
      <c r="B12" s="50"/>
      <c r="C12" s="232" t="s">
        <v>128</v>
      </c>
      <c r="D12" s="233"/>
      <c r="E12" s="234">
        <v>13</v>
      </c>
      <c r="F12" s="56"/>
      <c r="G12" s="55"/>
      <c r="H12" s="50"/>
      <c r="I12" s="50"/>
      <c r="J12" s="50"/>
      <c r="K12" s="50"/>
      <c r="L12" s="50"/>
      <c r="M12" s="50"/>
    </row>
    <row r="13" spans="1:13" ht="18.75" customHeight="1">
      <c r="A13" s="50"/>
      <c r="B13" s="50"/>
      <c r="C13" s="232" t="s">
        <v>138</v>
      </c>
      <c r="D13" s="233"/>
      <c r="E13" s="234">
        <v>12</v>
      </c>
      <c r="F13" s="264"/>
      <c r="G13" s="55"/>
      <c r="H13" s="50"/>
      <c r="I13" s="50"/>
      <c r="J13" s="50"/>
      <c r="K13" s="50"/>
      <c r="L13" s="50"/>
      <c r="M13" s="50"/>
    </row>
    <row r="14" spans="1:13" ht="18.75" customHeight="1">
      <c r="A14" s="50"/>
      <c r="B14" s="50"/>
      <c r="C14" s="232" t="s">
        <v>120</v>
      </c>
      <c r="D14" s="233"/>
      <c r="E14" s="234">
        <v>8</v>
      </c>
      <c r="F14" s="56"/>
      <c r="G14" s="50"/>
      <c r="H14" s="50"/>
      <c r="I14" s="50"/>
      <c r="J14" s="50"/>
      <c r="K14" s="50"/>
      <c r="L14" s="50"/>
      <c r="M14" s="50"/>
    </row>
    <row r="15" spans="1:13" ht="19.5" customHeight="1">
      <c r="A15" s="50"/>
      <c r="B15" s="50"/>
      <c r="C15" s="235" t="s">
        <v>100</v>
      </c>
      <c r="D15" s="233"/>
      <c r="E15" s="236">
        <f>SUM(E8:E14)</f>
        <v>74</v>
      </c>
      <c r="F15" s="57"/>
      <c r="G15" s="50"/>
      <c r="H15" s="50"/>
      <c r="I15" s="50"/>
      <c r="J15" s="50"/>
      <c r="K15" s="50"/>
      <c r="L15" s="50"/>
      <c r="M15" s="50"/>
    </row>
    <row r="16" spans="1:13" ht="19.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ht="19.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ht="19.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9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ht="19.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tabColor indexed="22"/>
  </sheetPr>
  <dimension ref="A1:I81"/>
  <sheetViews>
    <sheetView workbookViewId="0" topLeftCell="A1">
      <pane ySplit="7" topLeftCell="BM44" activePane="bottomLeft" state="frozen"/>
      <selection pane="topLeft" activeCell="A1" sqref="A1"/>
      <selection pane="bottomLeft" activeCell="A76" sqref="A76"/>
    </sheetView>
  </sheetViews>
  <sheetFormatPr defaultColWidth="9.140625" defaultRowHeight="12.75"/>
  <cols>
    <col min="1" max="1" width="5.28125" style="92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4" customWidth="1"/>
  </cols>
  <sheetData>
    <row r="1" spans="5:8" ht="15.75">
      <c r="E1" s="1" t="str">
        <f>Startlist!$F1</f>
        <v> </v>
      </c>
      <c r="H1" s="68"/>
    </row>
    <row r="2" spans="2:8" ht="15" customHeight="1">
      <c r="B2" s="2"/>
      <c r="C2" s="3"/>
      <c r="E2" s="1" t="str">
        <f>Startlist!$F2</f>
        <v>NESTE HARJU RALLY 2016</v>
      </c>
      <c r="H2" s="69"/>
    </row>
    <row r="3" spans="2:8" ht="15">
      <c r="B3" s="2"/>
      <c r="C3" s="3"/>
      <c r="E3" s="24" t="str">
        <f>Startlist!$F3</f>
        <v>27-28 May 2016</v>
      </c>
      <c r="H3" s="69"/>
    </row>
    <row r="4" spans="2:8" ht="15">
      <c r="B4" s="2"/>
      <c r="C4" s="3"/>
      <c r="E4" s="24" t="str">
        <f>Startlist!$F4</f>
        <v>Harjumaa, Estonia</v>
      </c>
      <c r="H4" s="69"/>
    </row>
    <row r="5" spans="3:8" ht="15" customHeight="1">
      <c r="C5" s="3"/>
      <c r="H5" s="69"/>
    </row>
    <row r="6" spans="1:9" ht="15.75" customHeight="1">
      <c r="A6" s="267"/>
      <c r="B6" s="141" t="s">
        <v>68</v>
      </c>
      <c r="C6" s="124"/>
      <c r="D6" s="116"/>
      <c r="E6" s="116"/>
      <c r="F6" s="116"/>
      <c r="G6" s="116"/>
      <c r="H6" s="123"/>
      <c r="I6" s="116"/>
    </row>
    <row r="7" spans="1:9" ht="12.75">
      <c r="A7" s="267"/>
      <c r="B7" s="156" t="s">
        <v>80</v>
      </c>
      <c r="C7" s="157" t="s">
        <v>65</v>
      </c>
      <c r="D7" s="158" t="s">
        <v>66</v>
      </c>
      <c r="E7" s="157"/>
      <c r="F7" s="159" t="s">
        <v>77</v>
      </c>
      <c r="G7" s="154" t="s">
        <v>76</v>
      </c>
      <c r="H7" s="155" t="s">
        <v>69</v>
      </c>
      <c r="I7" s="116"/>
    </row>
    <row r="8" spans="1:9" ht="15" customHeight="1">
      <c r="A8" s="266">
        <v>1</v>
      </c>
      <c r="B8" s="238">
        <v>1</v>
      </c>
      <c r="C8" s="160" t="str">
        <f>VLOOKUP(B8,Startlist!B:F,2,FALSE)</f>
        <v>MV2</v>
      </c>
      <c r="D8" s="161" t="str">
        <f>CONCATENATE(VLOOKUP(B8,Startlist!B:H,3,FALSE)," / ",VLOOKUP(B8,Startlist!B:H,4,FALSE))</f>
        <v>Egon Kaur / Silver Simm</v>
      </c>
      <c r="E8" s="162" t="str">
        <f>VLOOKUP(B8,Startlist!B:F,5,FALSE)</f>
        <v>EST</v>
      </c>
      <c r="F8" s="161" t="str">
        <f>VLOOKUP(B8,Startlist!B:H,7,FALSE)</f>
        <v>Mitsubishi Lancer Evo 9</v>
      </c>
      <c r="G8" s="161" t="str">
        <f>VLOOKUP(B8,Startlist!B:H,6,FALSE)</f>
        <v>KAUR MOTORSPORT</v>
      </c>
      <c r="H8" s="163" t="str">
        <f>VLOOKUP(B8,Results!B:Q,16,FALSE)</f>
        <v>54.57,5</v>
      </c>
      <c r="I8" s="208"/>
    </row>
    <row r="9" spans="1:9" ht="15" customHeight="1">
      <c r="A9" s="266">
        <f>A8+1</f>
        <v>2</v>
      </c>
      <c r="B9" s="238">
        <v>2</v>
      </c>
      <c r="C9" s="160" t="str">
        <f>VLOOKUP(B9,Startlist!B:F,2,FALSE)</f>
        <v>MV2</v>
      </c>
      <c r="D9" s="161" t="str">
        <f>CONCATENATE(VLOOKUP(B9,Startlist!B:H,3,FALSE)," / ",VLOOKUP(B9,Startlist!B:H,4,FALSE))</f>
        <v>Rainer Aus / Simo Koskinen</v>
      </c>
      <c r="E9" s="162" t="str">
        <f>VLOOKUP(B9,Startlist!B:F,5,FALSE)</f>
        <v>EST</v>
      </c>
      <c r="F9" s="161" t="str">
        <f>VLOOKUP(B9,Startlist!B:H,7,FALSE)</f>
        <v>Mitsubishi Lancer Evo 9</v>
      </c>
      <c r="G9" s="161" t="str">
        <f>VLOOKUP(B9,Startlist!B:H,6,FALSE)</f>
        <v>ALM MOTORSPORT</v>
      </c>
      <c r="H9" s="163" t="str">
        <f>VLOOKUP(B9,Results!B:Q,16,FALSE)</f>
        <v>55.08,4</v>
      </c>
      <c r="I9" s="208"/>
    </row>
    <row r="10" spans="1:9" ht="15" customHeight="1">
      <c r="A10" s="266">
        <f aca="true" t="shared" si="0" ref="A10:A64">A9+1</f>
        <v>3</v>
      </c>
      <c r="B10" s="238">
        <v>3</v>
      </c>
      <c r="C10" s="160" t="str">
        <f>VLOOKUP(B10,Startlist!B:F,2,FALSE)</f>
        <v>MV2</v>
      </c>
      <c r="D10" s="161" t="str">
        <f>CONCATENATE(VLOOKUP(B10,Startlist!B:H,3,FALSE)," / ",VLOOKUP(B10,Startlist!B:H,4,FALSE))</f>
        <v>Roland Murakas / Kalle Adler</v>
      </c>
      <c r="E10" s="162" t="str">
        <f>VLOOKUP(B10,Startlist!B:F,5,FALSE)</f>
        <v>EST</v>
      </c>
      <c r="F10" s="161" t="str">
        <f>VLOOKUP(B10,Startlist!B:H,7,FALSE)</f>
        <v>Mitsubishi Lancer Evo 10</v>
      </c>
      <c r="G10" s="161" t="str">
        <f>VLOOKUP(B10,Startlist!B:H,6,FALSE)</f>
        <v>PROREHV RALLY TEAM</v>
      </c>
      <c r="H10" s="163" t="str">
        <f>VLOOKUP(B10,Results!B:Q,16,FALSE)</f>
        <v>55.08,8</v>
      </c>
      <c r="I10" s="208"/>
    </row>
    <row r="11" spans="1:9" ht="15" customHeight="1">
      <c r="A11" s="266">
        <f t="shared" si="0"/>
        <v>4</v>
      </c>
      <c r="B11" s="238">
        <v>9</v>
      </c>
      <c r="C11" s="160" t="str">
        <f>VLOOKUP(B11,Startlist!B:F,2,FALSE)</f>
        <v>MV7</v>
      </c>
      <c r="D11" s="161" t="str">
        <f>CONCATENATE(VLOOKUP(B11,Startlist!B:H,3,FALSE)," / ",VLOOKUP(B11,Startlist!B:H,4,FALSE))</f>
        <v>Aiko Aigro / Kermo Kärtmann</v>
      </c>
      <c r="E11" s="162" t="str">
        <f>VLOOKUP(B11,Startlist!B:F,5,FALSE)</f>
        <v>EST</v>
      </c>
      <c r="F11" s="161" t="str">
        <f>VLOOKUP(B11,Startlist!B:H,7,FALSE)</f>
        <v>Mitsubishi Lancer Evo 6</v>
      </c>
      <c r="G11" s="161" t="str">
        <f>VLOOKUP(B11,Startlist!B:H,6,FALSE)</f>
        <v>TIKKRI MOTORSPORT</v>
      </c>
      <c r="H11" s="163" t="str">
        <f>VLOOKUP(B11,Results!B:Q,16,FALSE)</f>
        <v>58.32,7</v>
      </c>
      <c r="I11" s="208"/>
    </row>
    <row r="12" spans="1:9" ht="15" customHeight="1">
      <c r="A12" s="266">
        <f t="shared" si="0"/>
        <v>5</v>
      </c>
      <c r="B12" s="238">
        <v>208</v>
      </c>
      <c r="C12" s="160" t="str">
        <f>VLOOKUP(B12,Startlist!B:F,2,FALSE)</f>
        <v>MV3</v>
      </c>
      <c r="D12" s="161" t="str">
        <f>CONCATENATE(VLOOKUP(B12,Startlist!B:H,3,FALSE)," / ",VLOOKUP(B12,Startlist!B:H,4,FALSE))</f>
        <v>Miko Niinemäe / Martin Valter</v>
      </c>
      <c r="E12" s="162" t="str">
        <f>VLOOKUP(B12,Startlist!B:F,5,FALSE)</f>
        <v>EST</v>
      </c>
      <c r="F12" s="161" t="str">
        <f>VLOOKUP(B12,Startlist!B:H,7,FALSE)</f>
        <v>Peugeot 208</v>
      </c>
      <c r="G12" s="161" t="str">
        <f>VLOOKUP(B12,Startlist!B:H,6,FALSE)</f>
        <v>CUEKS RACING</v>
      </c>
      <c r="H12" s="163" t="str">
        <f>VLOOKUP(B12,Results!B:Q,16,FALSE)</f>
        <v>59.23,6</v>
      </c>
      <c r="I12" s="208"/>
    </row>
    <row r="13" spans="1:9" ht="15" customHeight="1">
      <c r="A13" s="266">
        <f t="shared" si="0"/>
        <v>6</v>
      </c>
      <c r="B13" s="238">
        <v>12</v>
      </c>
      <c r="C13" s="160" t="str">
        <f>VLOOKUP(B13,Startlist!B:F,2,FALSE)</f>
        <v>MV7</v>
      </c>
      <c r="D13" s="161" t="str">
        <f>CONCATENATE(VLOOKUP(B13,Startlist!B:H,3,FALSE)," / ",VLOOKUP(B13,Startlist!B:H,4,FALSE))</f>
        <v>Anre Saks / Rainer Maasik</v>
      </c>
      <c r="E13" s="162" t="str">
        <f>VLOOKUP(B13,Startlist!B:F,5,FALSE)</f>
        <v>EST</v>
      </c>
      <c r="F13" s="161" t="str">
        <f>VLOOKUP(B13,Startlist!B:H,7,FALSE)</f>
        <v>Mitsubishi Lancer Evo 7</v>
      </c>
      <c r="G13" s="161" t="str">
        <f>VLOOKUP(B13,Startlist!B:H,6,FALSE)</f>
        <v>ALM MOTORSPORT</v>
      </c>
      <c r="H13" s="163" t="str">
        <f>VLOOKUP(B13,Results!B:Q,16,FALSE)</f>
        <v>59.25,8</v>
      </c>
      <c r="I13" s="208"/>
    </row>
    <row r="14" spans="1:9" ht="15" customHeight="1">
      <c r="A14" s="266">
        <f t="shared" si="0"/>
        <v>7</v>
      </c>
      <c r="B14" s="238">
        <v>8</v>
      </c>
      <c r="C14" s="160" t="str">
        <f>VLOOKUP(B14,Startlist!B:F,2,FALSE)</f>
        <v>MV2</v>
      </c>
      <c r="D14" s="161" t="str">
        <f>CONCATENATE(VLOOKUP(B14,Startlist!B:H,3,FALSE)," / ",VLOOKUP(B14,Startlist!B:H,4,FALSE))</f>
        <v>Aleksey Semenov / Dmitriy Kolomiets</v>
      </c>
      <c r="E14" s="162" t="str">
        <f>VLOOKUP(B14,Startlist!B:F,5,FALSE)</f>
        <v>RUS</v>
      </c>
      <c r="F14" s="161" t="str">
        <f>VLOOKUP(B14,Startlist!B:H,7,FALSE)</f>
        <v>Mitsubishi Lancer Evo 10</v>
      </c>
      <c r="G14" s="161" t="str">
        <f>VLOOKUP(B14,Startlist!B:H,6,FALSE)</f>
        <v>RALLY CLUB</v>
      </c>
      <c r="H14" s="163" t="str">
        <f>VLOOKUP(B14,Results!B:Q,16,FALSE)</f>
        <v>59.36,1</v>
      </c>
      <c r="I14" s="208"/>
    </row>
    <row r="15" spans="1:9" ht="15" customHeight="1">
      <c r="A15" s="266">
        <f t="shared" si="0"/>
        <v>8</v>
      </c>
      <c r="B15" s="238">
        <v>7</v>
      </c>
      <c r="C15" s="160" t="str">
        <f>VLOOKUP(B15,Startlist!B:F,2,FALSE)</f>
        <v>MV2</v>
      </c>
      <c r="D15" s="161" t="str">
        <f>CONCATENATE(VLOOKUP(B15,Startlist!B:H,3,FALSE)," / ",VLOOKUP(B15,Startlist!B:H,4,FALSE))</f>
        <v>Mait Maarend / Mihkel Kapp</v>
      </c>
      <c r="E15" s="162" t="str">
        <f>VLOOKUP(B15,Startlist!B:F,5,FALSE)</f>
        <v>EST</v>
      </c>
      <c r="F15" s="161" t="str">
        <f>VLOOKUP(B15,Startlist!B:H,7,FALSE)</f>
        <v>Mitsubishi Lancer Evo 10</v>
      </c>
      <c r="G15" s="161" t="str">
        <f>VLOOKUP(B15,Startlist!B:H,6,FALSE)</f>
        <v>MAIT MAAREND</v>
      </c>
      <c r="H15" s="163" t="str">
        <f>VLOOKUP(B15,Results!B:Q,16,FALSE)</f>
        <v>59.50,2</v>
      </c>
      <c r="I15" s="208"/>
    </row>
    <row r="16" spans="1:9" ht="15" customHeight="1">
      <c r="A16" s="266">
        <f t="shared" si="0"/>
        <v>9</v>
      </c>
      <c r="B16" s="238">
        <v>207</v>
      </c>
      <c r="C16" s="160" t="str">
        <f>VLOOKUP(B16,Startlist!B:F,2,FALSE)</f>
        <v>MV3</v>
      </c>
      <c r="D16" s="161" t="str">
        <f>CONCATENATE(VLOOKUP(B16,Startlist!B:H,3,FALSE)," / ",VLOOKUP(B16,Startlist!B:H,4,FALSE))</f>
        <v>Gustav Kruuda / Ken Järveoja</v>
      </c>
      <c r="E16" s="162" t="str">
        <f>VLOOKUP(B16,Startlist!B:F,5,FALSE)</f>
        <v>EST</v>
      </c>
      <c r="F16" s="161" t="str">
        <f>VLOOKUP(B16,Startlist!B:H,7,FALSE)</f>
        <v>Ford Fiesta</v>
      </c>
      <c r="G16" s="161" t="str">
        <f>VLOOKUP(B16,Startlist!B:H,6,FALSE)</f>
        <v>ME3 MOTOSPORT</v>
      </c>
      <c r="H16" s="163" t="str">
        <f>VLOOKUP(B16,Results!B:Q,16,FALSE)</f>
        <v> 1:00.06,2</v>
      </c>
      <c r="I16" s="208"/>
    </row>
    <row r="17" spans="1:9" ht="15" customHeight="1">
      <c r="A17" s="266">
        <f t="shared" si="0"/>
        <v>10</v>
      </c>
      <c r="B17" s="238">
        <v>10</v>
      </c>
      <c r="C17" s="160" t="str">
        <f>VLOOKUP(B17,Startlist!B:F,2,FALSE)</f>
        <v>MV7</v>
      </c>
      <c r="D17" s="161" t="str">
        <f>CONCATENATE(VLOOKUP(B17,Startlist!B:H,3,FALSE)," / ",VLOOKUP(B17,Startlist!B:H,4,FALSE))</f>
        <v>Rünno Ubinhain / Carl Terras</v>
      </c>
      <c r="E17" s="162" t="str">
        <f>VLOOKUP(B17,Startlist!B:F,5,FALSE)</f>
        <v>LAT</v>
      </c>
      <c r="F17" s="161" t="str">
        <f>VLOOKUP(B17,Startlist!B:H,7,FALSE)</f>
        <v>Subaru Impreza</v>
      </c>
      <c r="G17" s="161" t="str">
        <f>VLOOKUP(B17,Startlist!B:H,6,FALSE)</f>
        <v>PROREHV RALLY TEAM</v>
      </c>
      <c r="H17" s="163" t="str">
        <f>VLOOKUP(B17,Results!B:Q,16,FALSE)</f>
        <v> 1:00.47,9</v>
      </c>
      <c r="I17" s="208"/>
    </row>
    <row r="18" spans="1:9" ht="15" customHeight="1">
      <c r="A18" s="266">
        <f t="shared" si="0"/>
        <v>11</v>
      </c>
      <c r="B18" s="238">
        <v>23</v>
      </c>
      <c r="C18" s="160" t="str">
        <f>VLOOKUP(B18,Startlist!B:F,2,FALSE)</f>
        <v>MV7</v>
      </c>
      <c r="D18" s="161" t="str">
        <f>CONCATENATE(VLOOKUP(B18,Startlist!B:H,3,FALSE)," / ",VLOOKUP(B18,Startlist!B:H,4,FALSE))</f>
        <v>Mart Tikkerbär / Andres Preide</v>
      </c>
      <c r="E18" s="162" t="str">
        <f>VLOOKUP(B18,Startlist!B:F,5,FALSE)</f>
        <v>EST</v>
      </c>
      <c r="F18" s="161" t="str">
        <f>VLOOKUP(B18,Startlist!B:H,7,FALSE)</f>
        <v>Mitsubishi Lancer Evo 6</v>
      </c>
      <c r="G18" s="161" t="str">
        <f>VLOOKUP(B18,Startlist!B:H,6,FALSE)</f>
        <v>TIKKRI MOTORSPORT</v>
      </c>
      <c r="H18" s="163" t="str">
        <f>VLOOKUP(B18,Results!B:Q,16,FALSE)</f>
        <v> 1:00.52,5</v>
      </c>
      <c r="I18" s="208"/>
    </row>
    <row r="19" spans="1:9" ht="15" customHeight="1">
      <c r="A19" s="266">
        <f t="shared" si="0"/>
        <v>12</v>
      </c>
      <c r="B19" s="238">
        <v>201</v>
      </c>
      <c r="C19" s="160" t="str">
        <f>VLOOKUP(B19,Startlist!B:F,2,FALSE)</f>
        <v>MV3</v>
      </c>
      <c r="D19" s="161" t="str">
        <f>CONCATENATE(VLOOKUP(B19,Startlist!B:H,3,FALSE)," / ",VLOOKUP(B19,Startlist!B:H,4,FALSE))</f>
        <v>Kenneth Sepp / Tanel Kasesalu</v>
      </c>
      <c r="E19" s="162" t="str">
        <f>VLOOKUP(B19,Startlist!B:F,5,FALSE)</f>
        <v>EST</v>
      </c>
      <c r="F19" s="161" t="str">
        <f>VLOOKUP(B19,Startlist!B:H,7,FALSE)</f>
        <v>Ford Fiesta R2</v>
      </c>
      <c r="G19" s="161" t="str">
        <f>VLOOKUP(B19,Startlist!B:H,6,FALSE)</f>
        <v>SAR-TECH MOTORSPORT</v>
      </c>
      <c r="H19" s="163" t="str">
        <f>VLOOKUP(B19,Results!B:Q,16,FALSE)</f>
        <v> 1:01.01,2</v>
      </c>
      <c r="I19" s="208"/>
    </row>
    <row r="20" spans="1:9" ht="15" customHeight="1">
      <c r="A20" s="266">
        <f t="shared" si="0"/>
        <v>13</v>
      </c>
      <c r="B20" s="238">
        <v>205</v>
      </c>
      <c r="C20" s="160" t="str">
        <f>VLOOKUP(B20,Startlist!B:F,2,FALSE)</f>
        <v>MV3</v>
      </c>
      <c r="D20" s="161" t="str">
        <f>CONCATENATE(VLOOKUP(B20,Startlist!B:H,3,FALSE)," / ",VLOOKUP(B20,Startlist!B:H,4,FALSE))</f>
        <v>Oliver Ojaperv / Jarno Talve</v>
      </c>
      <c r="E20" s="162" t="str">
        <f>VLOOKUP(B20,Startlist!B:F,5,FALSE)</f>
        <v>EST</v>
      </c>
      <c r="F20" s="161" t="str">
        <f>VLOOKUP(B20,Startlist!B:H,7,FALSE)</f>
        <v>Ford Fiesta R2</v>
      </c>
      <c r="G20" s="161" t="str">
        <f>VLOOKUP(B20,Startlist!B:H,6,FALSE)</f>
        <v>OT RACING</v>
      </c>
      <c r="H20" s="163" t="str">
        <f>VLOOKUP(B20,Results!B:Q,16,FALSE)</f>
        <v> 1:01.25,4</v>
      </c>
      <c r="I20" s="208"/>
    </row>
    <row r="21" spans="1:9" ht="15" customHeight="1">
      <c r="A21" s="266">
        <f t="shared" si="0"/>
        <v>14</v>
      </c>
      <c r="B21" s="238">
        <v>206</v>
      </c>
      <c r="C21" s="160" t="str">
        <f>VLOOKUP(B21,Startlist!B:F,2,FALSE)</f>
        <v>MV3</v>
      </c>
      <c r="D21" s="161" t="str">
        <f>CONCATENATE(VLOOKUP(B21,Startlist!B:H,3,FALSE)," / ",VLOOKUP(B21,Startlist!B:H,4,FALSE))</f>
        <v>Kevin Kuusik / Cristen Laos</v>
      </c>
      <c r="E21" s="162" t="str">
        <f>VLOOKUP(B21,Startlist!B:F,5,FALSE)</f>
        <v>EST</v>
      </c>
      <c r="F21" s="161" t="str">
        <f>VLOOKUP(B21,Startlist!B:H,7,FALSE)</f>
        <v>Ford Fiesta R2</v>
      </c>
      <c r="G21" s="161" t="str">
        <f>VLOOKUP(B21,Startlist!B:H,6,FALSE)</f>
        <v>OT RACING</v>
      </c>
      <c r="H21" s="163" t="str">
        <f>VLOOKUP(B21,Results!B:Q,16,FALSE)</f>
        <v> 1:01.40,9</v>
      </c>
      <c r="I21" s="208"/>
    </row>
    <row r="22" spans="1:9" ht="15" customHeight="1">
      <c r="A22" s="266">
        <f t="shared" si="0"/>
        <v>15</v>
      </c>
      <c r="B22" s="238">
        <v>16</v>
      </c>
      <c r="C22" s="160" t="str">
        <f>VLOOKUP(B22,Startlist!B:F,2,FALSE)</f>
        <v>MV4</v>
      </c>
      <c r="D22" s="161" t="str">
        <f>CONCATENATE(VLOOKUP(B22,Startlist!B:H,3,FALSE)," / ",VLOOKUP(B22,Startlist!B:H,4,FALSE))</f>
        <v>Mait Madik / Toomas Tauk</v>
      </c>
      <c r="E22" s="162" t="str">
        <f>VLOOKUP(B22,Startlist!B:F,5,FALSE)</f>
        <v>EST</v>
      </c>
      <c r="F22" s="161" t="str">
        <f>VLOOKUP(B22,Startlist!B:H,7,FALSE)</f>
        <v>Honda Civic Type-R</v>
      </c>
      <c r="G22" s="161" t="str">
        <f>VLOOKUP(B22,Startlist!B:H,6,FALSE)</f>
        <v>PROREHV RALLY TEAM</v>
      </c>
      <c r="H22" s="163" t="str">
        <f>VLOOKUP(B22,Results!B:Q,16,FALSE)</f>
        <v> 1:02.12,5</v>
      </c>
      <c r="I22" s="208"/>
    </row>
    <row r="23" spans="1:9" ht="15" customHeight="1">
      <c r="A23" s="266">
        <f t="shared" si="0"/>
        <v>16</v>
      </c>
      <c r="B23" s="238">
        <v>202</v>
      </c>
      <c r="C23" s="160" t="str">
        <f>VLOOKUP(B23,Startlist!B:F,2,FALSE)</f>
        <v>MV3</v>
      </c>
      <c r="D23" s="161" t="str">
        <f>CONCATENATE(VLOOKUP(B23,Startlist!B:H,3,FALSE)," / ",VLOOKUP(B23,Startlist!B:H,4,FALSE))</f>
        <v>Taisko Lario / Seppo Tuominen</v>
      </c>
      <c r="E23" s="162" t="str">
        <f>VLOOKUP(B23,Startlist!B:F,5,FALSE)</f>
        <v>FIN</v>
      </c>
      <c r="F23" s="161" t="str">
        <f>VLOOKUP(B23,Startlist!B:H,7,FALSE)</f>
        <v>Peugeot 208 R2</v>
      </c>
      <c r="G23" s="161" t="str">
        <f>VLOOKUP(B23,Startlist!B:H,6,FALSE)</f>
        <v>TAISKO LARIO</v>
      </c>
      <c r="H23" s="163" t="str">
        <f>VLOOKUP(B23,Results!B:Q,16,FALSE)</f>
        <v> 1:02.16,1</v>
      </c>
      <c r="I23" s="208"/>
    </row>
    <row r="24" spans="1:9" ht="15" customHeight="1">
      <c r="A24" s="266">
        <f t="shared" si="0"/>
        <v>17</v>
      </c>
      <c r="B24" s="238">
        <v>22</v>
      </c>
      <c r="C24" s="160" t="str">
        <f>VLOOKUP(B24,Startlist!B:F,2,FALSE)</f>
        <v>MV6</v>
      </c>
      <c r="D24" s="161" t="str">
        <f>CONCATENATE(VLOOKUP(B24,Startlist!B:H,3,FALSE)," / ",VLOOKUP(B24,Startlist!B:H,4,FALSE))</f>
        <v>Madis Vanaselja / Jaanus Hōbemägi</v>
      </c>
      <c r="E24" s="162" t="str">
        <f>VLOOKUP(B24,Startlist!B:F,5,FALSE)</f>
        <v>EST</v>
      </c>
      <c r="F24" s="161" t="str">
        <f>VLOOKUP(B24,Startlist!B:H,7,FALSE)</f>
        <v>BMW M3</v>
      </c>
      <c r="G24" s="161" t="str">
        <f>VLOOKUP(B24,Startlist!B:H,6,FALSE)</f>
        <v>MS RACING</v>
      </c>
      <c r="H24" s="163" t="str">
        <f>VLOOKUP(B24,Results!B:Q,16,FALSE)</f>
        <v> 1:02.21,1</v>
      </c>
      <c r="I24" s="208"/>
    </row>
    <row r="25" spans="1:9" ht="15" customHeight="1">
      <c r="A25" s="266">
        <f t="shared" si="0"/>
        <v>18</v>
      </c>
      <c r="B25" s="238">
        <v>21</v>
      </c>
      <c r="C25" s="160" t="str">
        <f>VLOOKUP(B25,Startlist!B:F,2,FALSE)</f>
        <v>MV6</v>
      </c>
      <c r="D25" s="161" t="str">
        <f>CONCATENATE(VLOOKUP(B25,Startlist!B:H,3,FALSE)," / ",VLOOKUP(B25,Startlist!B:H,4,FALSE))</f>
        <v>Lembit Soe / Ahto Pihlas</v>
      </c>
      <c r="E25" s="162" t="str">
        <f>VLOOKUP(B25,Startlist!B:F,5,FALSE)</f>
        <v>EST</v>
      </c>
      <c r="F25" s="161" t="str">
        <f>VLOOKUP(B25,Startlist!B:H,7,FALSE)</f>
        <v>Toyota Starlet</v>
      </c>
      <c r="G25" s="161" t="str">
        <f>VLOOKUP(B25,Startlist!B:H,6,FALSE)</f>
        <v>SAR-TECH MOTORSPORT</v>
      </c>
      <c r="H25" s="163" t="str">
        <f>VLOOKUP(B25,Results!B:Q,16,FALSE)</f>
        <v> 1:03.10,5</v>
      </c>
      <c r="I25" s="208"/>
    </row>
    <row r="26" spans="1:9" ht="15" customHeight="1">
      <c r="A26" s="266">
        <f t="shared" si="0"/>
        <v>19</v>
      </c>
      <c r="B26" s="238">
        <v>31</v>
      </c>
      <c r="C26" s="160" t="str">
        <f>VLOOKUP(B26,Startlist!B:F,2,FALSE)</f>
        <v>MV7</v>
      </c>
      <c r="D26" s="161" t="str">
        <f>CONCATENATE(VLOOKUP(B26,Startlist!B:H,3,FALSE)," / ",VLOOKUP(B26,Startlist!B:H,4,FALSE))</f>
        <v>Henri Franke / Alain Sivous</v>
      </c>
      <c r="E26" s="162" t="str">
        <f>VLOOKUP(B26,Startlist!B:F,5,FALSE)</f>
        <v>EST</v>
      </c>
      <c r="F26" s="161" t="str">
        <f>VLOOKUP(B26,Startlist!B:H,7,FALSE)</f>
        <v>Subaru Impreza</v>
      </c>
      <c r="G26" s="161" t="str">
        <f>VLOOKUP(B26,Startlist!B:H,6,FALSE)</f>
        <v>ECOM MOTORSPORT</v>
      </c>
      <c r="H26" s="163" t="str">
        <f>VLOOKUP(B26,Results!B:Q,16,FALSE)</f>
        <v> 1:04.24,4</v>
      </c>
      <c r="I26" s="208"/>
    </row>
    <row r="27" spans="1:9" ht="15" customHeight="1">
      <c r="A27" s="266">
        <f t="shared" si="0"/>
        <v>20</v>
      </c>
      <c r="B27" s="238">
        <v>42</v>
      </c>
      <c r="C27" s="160" t="str">
        <f>VLOOKUP(B27,Startlist!B:F,2,FALSE)</f>
        <v>MV6</v>
      </c>
      <c r="D27" s="161" t="str">
        <f>CONCATENATE(VLOOKUP(B27,Startlist!B:H,3,FALSE)," / ",VLOOKUP(B27,Startlist!B:H,4,FALSE))</f>
        <v>Esa Uski / Matti Hämäläinen</v>
      </c>
      <c r="E27" s="162" t="str">
        <f>VLOOKUP(B27,Startlist!B:F,5,FALSE)</f>
        <v>FIN</v>
      </c>
      <c r="F27" s="161" t="str">
        <f>VLOOKUP(B27,Startlist!B:H,7,FALSE)</f>
        <v>BMW 325 I</v>
      </c>
      <c r="G27" s="161" t="str">
        <f>VLOOKUP(B27,Startlist!B:H,6,FALSE)</f>
        <v>ESA USKI</v>
      </c>
      <c r="H27" s="163" t="str">
        <f>VLOOKUP(B27,Results!B:Q,16,FALSE)</f>
        <v> 1:04.24,9</v>
      </c>
      <c r="I27" s="208"/>
    </row>
    <row r="28" spans="1:9" ht="15" customHeight="1">
      <c r="A28" s="266">
        <f t="shared" si="0"/>
        <v>21</v>
      </c>
      <c r="B28" s="238">
        <v>50</v>
      </c>
      <c r="C28" s="160" t="str">
        <f>VLOOKUP(B28,Startlist!B:F,2,FALSE)</f>
        <v>MV6</v>
      </c>
      <c r="D28" s="161" t="str">
        <f>CONCATENATE(VLOOKUP(B28,Startlist!B:H,3,FALSE)," / ",VLOOKUP(B28,Startlist!B:H,4,FALSE))</f>
        <v>Peeter Kaibald / Sven Andevei</v>
      </c>
      <c r="E28" s="162" t="str">
        <f>VLOOKUP(B28,Startlist!B:F,5,FALSE)</f>
        <v>EST</v>
      </c>
      <c r="F28" s="161" t="str">
        <f>VLOOKUP(B28,Startlist!B:H,7,FALSE)</f>
        <v>BMW M3</v>
      </c>
      <c r="G28" s="161" t="str">
        <f>VLOOKUP(B28,Startlist!B:H,6,FALSE)</f>
        <v>MS RACING</v>
      </c>
      <c r="H28" s="163" t="str">
        <f>VLOOKUP(B28,Results!B:Q,16,FALSE)</f>
        <v> 1:04.35,3</v>
      </c>
      <c r="I28" s="208"/>
    </row>
    <row r="29" spans="1:9" ht="15" customHeight="1">
      <c r="A29" s="266">
        <f t="shared" si="0"/>
        <v>22</v>
      </c>
      <c r="B29" s="238">
        <v>44</v>
      </c>
      <c r="C29" s="160" t="str">
        <f>VLOOKUP(B29,Startlist!B:F,2,FALSE)</f>
        <v>MV5</v>
      </c>
      <c r="D29" s="161" t="str">
        <f>CONCATENATE(VLOOKUP(B29,Startlist!B:H,3,FALSE)," / ",VLOOKUP(B29,Startlist!B:H,4,FALSE))</f>
        <v>Gert-Kaupo Kähr / Jan Pantalon</v>
      </c>
      <c r="E29" s="162" t="str">
        <f>VLOOKUP(B29,Startlist!B:F,5,FALSE)</f>
        <v>EST</v>
      </c>
      <c r="F29" s="161" t="str">
        <f>VLOOKUP(B29,Startlist!B:H,7,FALSE)</f>
        <v>Honda Civic</v>
      </c>
      <c r="G29" s="161" t="str">
        <f>VLOOKUP(B29,Startlist!B:H,6,FALSE)</f>
        <v>PROREX RACING</v>
      </c>
      <c r="H29" s="163" t="str">
        <f>VLOOKUP(B29,Results!B:Q,16,FALSE)</f>
        <v> 1:05.01,8</v>
      </c>
      <c r="I29" s="208"/>
    </row>
    <row r="30" spans="1:9" ht="15" customHeight="1">
      <c r="A30" s="266">
        <f t="shared" si="0"/>
        <v>23</v>
      </c>
      <c r="B30" s="238">
        <v>34</v>
      </c>
      <c r="C30" s="160" t="str">
        <f>VLOOKUP(B30,Startlist!B:F,2,FALSE)</f>
        <v>MV5</v>
      </c>
      <c r="D30" s="161" t="str">
        <f>CONCATENATE(VLOOKUP(B30,Startlist!B:H,3,FALSE)," / ",VLOOKUP(B30,Startlist!B:H,4,FALSE))</f>
        <v>Janar Tänak / Janno ōunpuu</v>
      </c>
      <c r="E30" s="162" t="str">
        <f>VLOOKUP(B30,Startlist!B:F,5,FALSE)</f>
        <v>EST</v>
      </c>
      <c r="F30" s="161" t="str">
        <f>VLOOKUP(B30,Startlist!B:H,7,FALSE)</f>
        <v>LADA S1600</v>
      </c>
      <c r="G30" s="161" t="str">
        <f>VLOOKUP(B30,Startlist!B:H,6,FALSE)</f>
        <v>OT RACING</v>
      </c>
      <c r="H30" s="163" t="str">
        <f>VLOOKUP(B30,Results!B:Q,16,FALSE)</f>
        <v> 1:05.13,8</v>
      </c>
      <c r="I30" s="208"/>
    </row>
    <row r="31" spans="1:9" ht="15" customHeight="1">
      <c r="A31" s="266">
        <f t="shared" si="0"/>
        <v>24</v>
      </c>
      <c r="B31" s="238">
        <v>18</v>
      </c>
      <c r="C31" s="160" t="str">
        <f>VLOOKUP(B31,Startlist!B:F,2,FALSE)</f>
        <v>MV6</v>
      </c>
      <c r="D31" s="161" t="str">
        <f>CONCATENATE(VLOOKUP(B31,Startlist!B:H,3,FALSE)," / ",VLOOKUP(B31,Startlist!B:H,4,FALSE))</f>
        <v>Dmitry Nikonchuk / Elena Nikonchuk</v>
      </c>
      <c r="E31" s="162" t="str">
        <f>VLOOKUP(B31,Startlist!B:F,5,FALSE)</f>
        <v>RUS</v>
      </c>
      <c r="F31" s="161" t="str">
        <f>VLOOKUP(B31,Startlist!B:H,7,FALSE)</f>
        <v>BMW M3</v>
      </c>
      <c r="G31" s="161" t="str">
        <f>VLOOKUP(B31,Startlist!B:H,6,FALSE)</f>
        <v>MS RACING</v>
      </c>
      <c r="H31" s="163" t="str">
        <f>VLOOKUP(B31,Results!B:Q,16,FALSE)</f>
        <v> 1:05.22,9</v>
      </c>
      <c r="I31" s="208"/>
    </row>
    <row r="32" spans="1:9" ht="15" customHeight="1">
      <c r="A32" s="266">
        <f t="shared" si="0"/>
        <v>25</v>
      </c>
      <c r="B32" s="238">
        <v>56</v>
      </c>
      <c r="C32" s="160" t="str">
        <f>VLOOKUP(B32,Startlist!B:F,2,FALSE)</f>
        <v>MV4</v>
      </c>
      <c r="D32" s="161" t="str">
        <f>CONCATENATE(VLOOKUP(B32,Startlist!B:H,3,FALSE)," / ",VLOOKUP(B32,Startlist!B:H,4,FALSE))</f>
        <v>Silver Sōmer / Gert Virves</v>
      </c>
      <c r="E32" s="162" t="str">
        <f>VLOOKUP(B32,Startlist!B:F,5,FALSE)</f>
        <v>EST</v>
      </c>
      <c r="F32" s="161" t="str">
        <f>VLOOKUP(B32,Startlist!B:H,7,FALSE)</f>
        <v>Opel Astra</v>
      </c>
      <c r="G32" s="161" t="str">
        <f>VLOOKUP(B32,Startlist!B:H,6,FALSE)</f>
        <v>ECOM MOTORSPORT</v>
      </c>
      <c r="H32" s="163" t="str">
        <f>VLOOKUP(B32,Results!B:Q,16,FALSE)</f>
        <v> 1:05.23,5</v>
      </c>
      <c r="I32" s="208"/>
    </row>
    <row r="33" spans="1:9" ht="15" customHeight="1">
      <c r="A33" s="266">
        <f t="shared" si="0"/>
        <v>26</v>
      </c>
      <c r="B33" s="238">
        <v>47</v>
      </c>
      <c r="C33" s="160" t="str">
        <f>VLOOKUP(B33,Startlist!B:F,2,FALSE)</f>
        <v>MV6</v>
      </c>
      <c r="D33" s="161" t="str">
        <f>CONCATENATE(VLOOKUP(B33,Startlist!B:H,3,FALSE)," / ",VLOOKUP(B33,Startlist!B:H,4,FALSE))</f>
        <v>Mikko Kilpiä / Mika Lassila</v>
      </c>
      <c r="E33" s="162" t="str">
        <f>VLOOKUP(B33,Startlist!B:F,5,FALSE)</f>
        <v>FIN</v>
      </c>
      <c r="F33" s="161" t="str">
        <f>VLOOKUP(B33,Startlist!B:H,7,FALSE)</f>
        <v>Volvo 240</v>
      </c>
      <c r="G33" s="161" t="str">
        <f>VLOOKUP(B33,Startlist!B:H,6,FALSE)</f>
        <v>MIKKO KILPIÄ</v>
      </c>
      <c r="H33" s="163" t="str">
        <f>VLOOKUP(B33,Results!B:Q,16,FALSE)</f>
        <v> 1:05.31,5</v>
      </c>
      <c r="I33" s="208"/>
    </row>
    <row r="34" spans="1:9" ht="15" customHeight="1">
      <c r="A34" s="266">
        <f t="shared" si="0"/>
        <v>27</v>
      </c>
      <c r="B34" s="238">
        <v>20</v>
      </c>
      <c r="C34" s="160" t="str">
        <f>VLOOKUP(B34,Startlist!B:F,2,FALSE)</f>
        <v>MV6</v>
      </c>
      <c r="D34" s="161" t="str">
        <f>CONCATENATE(VLOOKUP(B34,Startlist!B:H,3,FALSE)," / ",VLOOKUP(B34,Startlist!B:H,4,FALSE))</f>
        <v>Marko Ringenberg / Allar Heina</v>
      </c>
      <c r="E34" s="162" t="str">
        <f>VLOOKUP(B34,Startlist!B:F,5,FALSE)</f>
        <v>EST</v>
      </c>
      <c r="F34" s="161" t="str">
        <f>VLOOKUP(B34,Startlist!B:H,7,FALSE)</f>
        <v>BMW M3</v>
      </c>
      <c r="G34" s="161" t="str">
        <f>VLOOKUP(B34,Startlist!B:H,6,FALSE)</f>
        <v>CUEKS RACING</v>
      </c>
      <c r="H34" s="163" t="str">
        <f>VLOOKUP(B34,Results!B:Q,16,FALSE)</f>
        <v> 1:06.17,6</v>
      </c>
      <c r="I34" s="208"/>
    </row>
    <row r="35" spans="1:9" ht="15" customHeight="1">
      <c r="A35" s="266">
        <f t="shared" si="0"/>
        <v>28</v>
      </c>
      <c r="B35" s="238">
        <v>54</v>
      </c>
      <c r="C35" s="160" t="str">
        <f>VLOOKUP(B35,Startlist!B:F,2,FALSE)</f>
        <v>MV6</v>
      </c>
      <c r="D35" s="161" t="str">
        <f>CONCATENATE(VLOOKUP(B35,Startlist!B:H,3,FALSE)," / ",VLOOKUP(B35,Startlist!B:H,4,FALSE))</f>
        <v>Gert Kull / Toomas Keskküla</v>
      </c>
      <c r="E35" s="162" t="str">
        <f>VLOOKUP(B35,Startlist!B:F,5,FALSE)</f>
        <v>EST</v>
      </c>
      <c r="F35" s="161" t="str">
        <f>VLOOKUP(B35,Startlist!B:H,7,FALSE)</f>
        <v>BMW M3</v>
      </c>
      <c r="G35" s="161" t="str">
        <f>VLOOKUP(B35,Startlist!B:H,6,FALSE)</f>
        <v>MS RACING</v>
      </c>
      <c r="H35" s="163" t="str">
        <f>VLOOKUP(B35,Results!B:Q,16,FALSE)</f>
        <v> 1:06.36,6</v>
      </c>
      <c r="I35" s="208"/>
    </row>
    <row r="36" spans="1:9" ht="15" customHeight="1">
      <c r="A36" s="266">
        <f t="shared" si="0"/>
        <v>29</v>
      </c>
      <c r="B36" s="238">
        <v>33</v>
      </c>
      <c r="C36" s="160" t="str">
        <f>VLOOKUP(B36,Startlist!B:F,2,FALSE)</f>
        <v>MV4</v>
      </c>
      <c r="D36" s="161" t="str">
        <f>CONCATENATE(VLOOKUP(B36,Startlist!B:H,3,FALSE)," / ",VLOOKUP(B36,Startlist!B:H,4,FALSE))</f>
        <v>Karl Jalakas / Rando Tark</v>
      </c>
      <c r="E36" s="162" t="str">
        <f>VLOOKUP(B36,Startlist!B:F,5,FALSE)</f>
        <v>EST</v>
      </c>
      <c r="F36" s="161" t="str">
        <f>VLOOKUP(B36,Startlist!B:H,7,FALSE)</f>
        <v>BMW Compact</v>
      </c>
      <c r="G36" s="161" t="str">
        <f>VLOOKUP(B36,Startlist!B:H,6,FALSE)</f>
        <v>SAR-TECH MOTORSPORT</v>
      </c>
      <c r="H36" s="163" t="str">
        <f>VLOOKUP(B36,Results!B:Q,16,FALSE)</f>
        <v> 1:06.59,2</v>
      </c>
      <c r="I36" s="208"/>
    </row>
    <row r="37" spans="1:9" ht="15" customHeight="1">
      <c r="A37" s="266">
        <f t="shared" si="0"/>
        <v>30</v>
      </c>
      <c r="B37" s="238">
        <v>200</v>
      </c>
      <c r="C37" s="160" t="str">
        <f>VLOOKUP(B37,Startlist!B:F,2,FALSE)</f>
        <v>MV3</v>
      </c>
      <c r="D37" s="161" t="str">
        <f>CONCATENATE(VLOOKUP(B37,Startlist!B:H,3,FALSE)," / ",VLOOKUP(B37,Startlist!B:H,4,FALSE))</f>
        <v>William Butler / Ross Whittock</v>
      </c>
      <c r="E37" s="162" t="str">
        <f>VLOOKUP(B37,Startlist!B:F,5,FALSE)</f>
        <v>GBR</v>
      </c>
      <c r="F37" s="161" t="str">
        <f>VLOOKUP(B37,Startlist!B:H,7,FALSE)</f>
        <v>Ford Fiesta R2T</v>
      </c>
      <c r="G37" s="161" t="str">
        <f>VLOOKUP(B37,Startlist!B:H,6,FALSE)</f>
        <v>FLIPSTICK MOTORSPORT</v>
      </c>
      <c r="H37" s="163" t="str">
        <f>VLOOKUP(B37,Results!B:Q,16,FALSE)</f>
        <v> 1:07.41,8</v>
      </c>
      <c r="I37" s="208"/>
    </row>
    <row r="38" spans="1:9" ht="15" customHeight="1">
      <c r="A38" s="266">
        <f t="shared" si="0"/>
        <v>31</v>
      </c>
      <c r="B38" s="238">
        <v>5</v>
      </c>
      <c r="C38" s="160" t="str">
        <f>VLOOKUP(B38,Startlist!B:F,2,FALSE)</f>
        <v>MV7</v>
      </c>
      <c r="D38" s="161" t="str">
        <f>CONCATENATE(VLOOKUP(B38,Startlist!B:H,3,FALSE)," / ",VLOOKUP(B38,Startlist!B:H,4,FALSE))</f>
        <v>Priit Koik / Uku-Alar Heldna</v>
      </c>
      <c r="E38" s="162" t="str">
        <f>VLOOKUP(B38,Startlist!B:F,5,FALSE)</f>
        <v>EST</v>
      </c>
      <c r="F38" s="161" t="str">
        <f>VLOOKUP(B38,Startlist!B:H,7,FALSE)</f>
        <v>Mitsubishi Lancer Evo 8</v>
      </c>
      <c r="G38" s="161" t="str">
        <f>VLOOKUP(B38,Startlist!B:H,6,FALSE)</f>
        <v>KAUR MOTORSPORT</v>
      </c>
      <c r="H38" s="163" t="str">
        <f>VLOOKUP(B38,Results!B:Q,16,FALSE)</f>
        <v> 1:07.44,8</v>
      </c>
      <c r="I38" s="208"/>
    </row>
    <row r="39" spans="1:9" ht="15" customHeight="1">
      <c r="A39" s="266">
        <f t="shared" si="0"/>
        <v>32</v>
      </c>
      <c r="B39" s="238">
        <v>61</v>
      </c>
      <c r="C39" s="160" t="str">
        <f>VLOOKUP(B39,Startlist!B:F,2,FALSE)</f>
        <v>MV5</v>
      </c>
      <c r="D39" s="161" t="str">
        <f>CONCATENATE(VLOOKUP(B39,Startlist!B:H,3,FALSE)," / ",VLOOKUP(B39,Startlist!B:H,4,FALSE))</f>
        <v>Alari Sillaste / Arvo Liimann</v>
      </c>
      <c r="E39" s="162" t="str">
        <f>VLOOKUP(B39,Startlist!B:F,5,FALSE)</f>
        <v>EST</v>
      </c>
      <c r="F39" s="161" t="str">
        <f>VLOOKUP(B39,Startlist!B:H,7,FALSE)</f>
        <v>AZLK 2140</v>
      </c>
      <c r="G39" s="161" t="str">
        <f>VLOOKUP(B39,Startlist!B:H,6,FALSE)</f>
        <v>ECOM MOTORSPORT</v>
      </c>
      <c r="H39" s="163" t="str">
        <f>VLOOKUP(B39,Results!B:Q,16,FALSE)</f>
        <v> 1:08.41,8</v>
      </c>
      <c r="I39" s="208"/>
    </row>
    <row r="40" spans="1:9" ht="15" customHeight="1">
      <c r="A40" s="266">
        <f t="shared" si="0"/>
        <v>33</v>
      </c>
      <c r="B40" s="238">
        <v>62</v>
      </c>
      <c r="C40" s="160" t="str">
        <f>VLOOKUP(B40,Startlist!B:F,2,FALSE)</f>
        <v>MV8</v>
      </c>
      <c r="D40" s="161" t="str">
        <f>CONCATENATE(VLOOKUP(B40,Startlist!B:H,3,FALSE)," / ",VLOOKUP(B40,Startlist!B:H,4,FALSE))</f>
        <v>Taavi Niinemets / Esko Allika</v>
      </c>
      <c r="E40" s="162" t="str">
        <f>VLOOKUP(B40,Startlist!B:F,5,FALSE)</f>
        <v>EST</v>
      </c>
      <c r="F40" s="161" t="str">
        <f>VLOOKUP(B40,Startlist!B:H,7,FALSE)</f>
        <v>GAZ 51A</v>
      </c>
      <c r="G40" s="161" t="str">
        <f>VLOOKUP(B40,Startlist!B:H,6,FALSE)</f>
        <v>GAZ RALLIKLUBI</v>
      </c>
      <c r="H40" s="163" t="str">
        <f>VLOOKUP(B40,Results!B:Q,16,FALSE)</f>
        <v> 1:09.23,6</v>
      </c>
      <c r="I40" s="208"/>
    </row>
    <row r="41" spans="1:9" ht="15" customHeight="1">
      <c r="A41" s="266">
        <f t="shared" si="0"/>
        <v>34</v>
      </c>
      <c r="B41" s="238">
        <v>64</v>
      </c>
      <c r="C41" s="160" t="str">
        <f>VLOOKUP(B41,Startlist!B:F,2,FALSE)</f>
        <v>MV8</v>
      </c>
      <c r="D41" s="161" t="str">
        <f>CONCATENATE(VLOOKUP(B41,Startlist!B:H,3,FALSE)," / ",VLOOKUP(B41,Startlist!B:H,4,FALSE))</f>
        <v>Rainer Tuberik / Tauri Taevas</v>
      </c>
      <c r="E41" s="162" t="str">
        <f>VLOOKUP(B41,Startlist!B:F,5,FALSE)</f>
        <v>EST</v>
      </c>
      <c r="F41" s="161" t="str">
        <f>VLOOKUP(B41,Startlist!B:H,7,FALSE)</f>
        <v>GAZ 51</v>
      </c>
      <c r="G41" s="161" t="str">
        <f>VLOOKUP(B41,Startlist!B:H,6,FALSE)</f>
        <v>GAZ RALLIKLUBI</v>
      </c>
      <c r="H41" s="163" t="str">
        <f>VLOOKUP(B41,Results!B:Q,16,FALSE)</f>
        <v> 1:10.41,8</v>
      </c>
      <c r="I41" s="208"/>
    </row>
    <row r="42" spans="1:9" ht="15" customHeight="1">
      <c r="A42" s="266">
        <f t="shared" si="0"/>
        <v>35</v>
      </c>
      <c r="B42" s="238">
        <v>43</v>
      </c>
      <c r="C42" s="160" t="str">
        <f>VLOOKUP(B42,Startlist!B:F,2,FALSE)</f>
        <v>MV5</v>
      </c>
      <c r="D42" s="161" t="str">
        <f>CONCATENATE(VLOOKUP(B42,Startlist!B:H,3,FALSE)," / ",VLOOKUP(B42,Startlist!B:H,4,FALSE))</f>
        <v>Klim Baikov / Andrey Kleshchev</v>
      </c>
      <c r="E42" s="162" t="str">
        <f>VLOOKUP(B42,Startlist!B:F,5,FALSE)</f>
        <v>RUS</v>
      </c>
      <c r="F42" s="161" t="str">
        <f>VLOOKUP(B42,Startlist!B:H,7,FALSE)</f>
        <v>LADA 2105</v>
      </c>
      <c r="G42" s="161" t="str">
        <f>VLOOKUP(B42,Startlist!B:H,6,FALSE)</f>
        <v>KLIM BAIKOV</v>
      </c>
      <c r="H42" s="163" t="str">
        <f>VLOOKUP(B42,Results!B:Q,16,FALSE)</f>
        <v> 1:11.10,3</v>
      </c>
      <c r="I42" s="208"/>
    </row>
    <row r="43" spans="1:9" ht="15" customHeight="1">
      <c r="A43" s="266">
        <f t="shared" si="0"/>
        <v>36</v>
      </c>
      <c r="B43" s="238">
        <v>57</v>
      </c>
      <c r="C43" s="160" t="str">
        <f>VLOOKUP(B43,Startlist!B:F,2,FALSE)</f>
        <v>MV5</v>
      </c>
      <c r="D43" s="161" t="str">
        <f>CONCATENATE(VLOOKUP(B43,Startlist!B:H,3,FALSE)," / ",VLOOKUP(B43,Startlist!B:H,4,FALSE))</f>
        <v>Stef Vanparijs / Maila Vaher</v>
      </c>
      <c r="E43" s="162" t="str">
        <f>VLOOKUP(B43,Startlist!B:F,5,FALSE)</f>
        <v>EST</v>
      </c>
      <c r="F43" s="161" t="str">
        <f>VLOOKUP(B43,Startlist!B:H,7,FALSE)</f>
        <v>Nissan Sunny</v>
      </c>
      <c r="G43" s="161" t="str">
        <f>VLOOKUP(B43,Startlist!B:H,6,FALSE)</f>
        <v>SAR-TECH MOTORSPORT</v>
      </c>
      <c r="H43" s="163" t="str">
        <f>VLOOKUP(B43,Results!B:Q,16,FALSE)</f>
        <v> 1:12.06,1</v>
      </c>
      <c r="I43" s="208"/>
    </row>
    <row r="44" spans="1:9" ht="15" customHeight="1">
      <c r="A44" s="266">
        <f t="shared" si="0"/>
        <v>37</v>
      </c>
      <c r="B44" s="238">
        <v>68</v>
      </c>
      <c r="C44" s="160" t="str">
        <f>VLOOKUP(B44,Startlist!B:F,2,FALSE)</f>
        <v>MV8</v>
      </c>
      <c r="D44" s="161" t="str">
        <f>CONCATENATE(VLOOKUP(B44,Startlist!B:H,3,FALSE)," / ",VLOOKUP(B44,Startlist!B:H,4,FALSE))</f>
        <v>Kristo Laadre / Andres Lichtfeldt</v>
      </c>
      <c r="E44" s="162" t="str">
        <f>VLOOKUP(B44,Startlist!B:F,5,FALSE)</f>
        <v>EST</v>
      </c>
      <c r="F44" s="161" t="str">
        <f>VLOOKUP(B44,Startlist!B:H,7,FALSE)</f>
        <v>GAZ 51A LANG</v>
      </c>
      <c r="G44" s="161" t="str">
        <f>VLOOKUP(B44,Startlist!B:H,6,FALSE)</f>
        <v>GAZ RALLIKLUBI</v>
      </c>
      <c r="H44" s="163" t="str">
        <f>VLOOKUP(B44,Results!B:Q,16,FALSE)</f>
        <v> 1:12.48,3</v>
      </c>
      <c r="I44" s="208"/>
    </row>
    <row r="45" spans="1:9" ht="15" customHeight="1">
      <c r="A45" s="266">
        <f t="shared" si="0"/>
        <v>38</v>
      </c>
      <c r="B45" s="238">
        <v>60</v>
      </c>
      <c r="C45" s="160" t="str">
        <f>VLOOKUP(B45,Startlist!B:F,2,FALSE)</f>
        <v>MV5</v>
      </c>
      <c r="D45" s="161" t="str">
        <f>CONCATENATE(VLOOKUP(B45,Startlist!B:H,3,FALSE)," / ",VLOOKUP(B45,Startlist!B:H,4,FALSE))</f>
        <v>Siim Kahar / Lauri Veso</v>
      </c>
      <c r="E45" s="162" t="str">
        <f>VLOOKUP(B45,Startlist!B:F,5,FALSE)</f>
        <v>EST</v>
      </c>
      <c r="F45" s="161" t="str">
        <f>VLOOKUP(B45,Startlist!B:H,7,FALSE)</f>
        <v>LADA VFTS</v>
      </c>
      <c r="G45" s="161" t="str">
        <f>VLOOKUP(B45,Startlist!B:H,6,FALSE)</f>
        <v>ECOM MOTORSPORT</v>
      </c>
      <c r="H45" s="163" t="str">
        <f>VLOOKUP(B45,Results!B:Q,16,FALSE)</f>
        <v> 1:13.06,9</v>
      </c>
      <c r="I45" s="208"/>
    </row>
    <row r="46" spans="1:9" ht="15" customHeight="1">
      <c r="A46" s="266">
        <f t="shared" si="0"/>
        <v>39</v>
      </c>
      <c r="B46" s="238">
        <v>29</v>
      </c>
      <c r="C46" s="160" t="str">
        <f>VLOOKUP(B46,Startlist!B:F,2,FALSE)</f>
        <v>MV7</v>
      </c>
      <c r="D46" s="161" t="str">
        <f>CONCATENATE(VLOOKUP(B46,Startlist!B:H,3,FALSE)," / ",VLOOKUP(B46,Startlist!B:H,4,FALSE))</f>
        <v>Siim Liivamägi / Edvin Parisalu</v>
      </c>
      <c r="E46" s="162" t="str">
        <f>VLOOKUP(B46,Startlist!B:F,5,FALSE)</f>
        <v>EST</v>
      </c>
      <c r="F46" s="161" t="str">
        <f>VLOOKUP(B46,Startlist!B:H,7,FALSE)</f>
        <v>Mitsubishi Lancer Evo 6</v>
      </c>
      <c r="G46" s="161" t="str">
        <f>VLOOKUP(B46,Startlist!B:H,6,FALSE)</f>
        <v>MS RACING</v>
      </c>
      <c r="H46" s="163" t="str">
        <f>VLOOKUP(B46,Results!B:Q,16,FALSE)</f>
        <v> 1:13.10,4</v>
      </c>
      <c r="I46" s="208"/>
    </row>
    <row r="47" spans="1:9" ht="15" customHeight="1">
      <c r="A47" s="266">
        <f t="shared" si="0"/>
        <v>40</v>
      </c>
      <c r="B47" s="238">
        <v>52</v>
      </c>
      <c r="C47" s="160" t="str">
        <f>VLOOKUP(B47,Startlist!B:F,2,FALSE)</f>
        <v>MV6</v>
      </c>
      <c r="D47" s="161" t="str">
        <f>CONCATENATE(VLOOKUP(B47,Startlist!B:H,3,FALSE)," / ",VLOOKUP(B47,Startlist!B:H,4,FALSE))</f>
        <v>Indrek Ups / Fredi Kostikov</v>
      </c>
      <c r="E47" s="162" t="str">
        <f>VLOOKUP(B47,Startlist!B:F,5,FALSE)</f>
        <v>EST</v>
      </c>
      <c r="F47" s="161" t="str">
        <f>VLOOKUP(B47,Startlist!B:H,7,FALSE)</f>
        <v>BMW 318</v>
      </c>
      <c r="G47" s="161" t="str">
        <f>VLOOKUP(B47,Startlist!B:H,6,FALSE)</f>
        <v>LAITSERALLYPARK</v>
      </c>
      <c r="H47" s="163" t="str">
        <f>VLOOKUP(B47,Results!B:Q,16,FALSE)</f>
        <v> 1:14.48,8</v>
      </c>
      <c r="I47" s="208"/>
    </row>
    <row r="48" spans="1:9" ht="15" customHeight="1">
      <c r="A48" s="266">
        <f t="shared" si="0"/>
        <v>41</v>
      </c>
      <c r="B48" s="238">
        <v>51</v>
      </c>
      <c r="C48" s="160" t="str">
        <f>VLOOKUP(B48,Startlist!B:F,2,FALSE)</f>
        <v>MV4</v>
      </c>
      <c r="D48" s="161" t="str">
        <f>CONCATENATE(VLOOKUP(B48,Startlist!B:H,3,FALSE)," / ",VLOOKUP(B48,Startlist!B:H,4,FALSE))</f>
        <v>Ülari Randmer / Linnar Simmo</v>
      </c>
      <c r="E48" s="162" t="str">
        <f>VLOOKUP(B48,Startlist!B:F,5,FALSE)</f>
        <v>EST</v>
      </c>
      <c r="F48" s="161" t="str">
        <f>VLOOKUP(B48,Startlist!B:H,7,FALSE)</f>
        <v>VW Golf</v>
      </c>
      <c r="G48" s="161" t="str">
        <f>VLOOKUP(B48,Startlist!B:H,6,FALSE)</f>
        <v>MS RACING</v>
      </c>
      <c r="H48" s="163" t="str">
        <f>VLOOKUP(B48,Results!B:Q,16,FALSE)</f>
        <v> 1:15.01,3</v>
      </c>
      <c r="I48" s="208"/>
    </row>
    <row r="49" spans="1:9" ht="15" customHeight="1">
      <c r="A49" s="266">
        <f t="shared" si="0"/>
        <v>42</v>
      </c>
      <c r="B49" s="238">
        <v>25</v>
      </c>
      <c r="C49" s="160" t="str">
        <f>VLOOKUP(B49,Startlist!B:F,2,FALSE)</f>
        <v>MV7</v>
      </c>
      <c r="D49" s="161" t="str">
        <f>CONCATENATE(VLOOKUP(B49,Startlist!B:H,3,FALSE)," / ",VLOOKUP(B49,Startlist!B:H,4,FALSE))</f>
        <v>Vadim Kuznetsov / Roman Kapustin</v>
      </c>
      <c r="E49" s="162" t="str">
        <f>VLOOKUP(B49,Startlist!B:F,5,FALSE)</f>
        <v>RUS</v>
      </c>
      <c r="F49" s="161" t="str">
        <f>VLOOKUP(B49,Startlist!B:H,7,FALSE)</f>
        <v>Mitsubishi Lancer Evo 8</v>
      </c>
      <c r="G49" s="161" t="str">
        <f>VLOOKUP(B49,Startlist!B:H,6,FALSE)</f>
        <v>TIKKRI MOTORSPORT</v>
      </c>
      <c r="H49" s="163" t="str">
        <f>VLOOKUP(B49,Results!B:Q,16,FALSE)</f>
        <v> 1:16.08,9</v>
      </c>
      <c r="I49" s="208"/>
    </row>
    <row r="50" spans="1:9" ht="15" customHeight="1">
      <c r="A50" s="266">
        <f t="shared" si="0"/>
        <v>43</v>
      </c>
      <c r="B50" s="238">
        <v>35</v>
      </c>
      <c r="C50" s="160" t="str">
        <f>VLOOKUP(B50,Startlist!B:F,2,FALSE)</f>
        <v>MV5</v>
      </c>
      <c r="D50" s="161" t="str">
        <f>CONCATENATE(VLOOKUP(B50,Startlist!B:H,3,FALSE)," / ",VLOOKUP(B50,Startlist!B:H,4,FALSE))</f>
        <v>Kermo Laus / Kauri Pannas</v>
      </c>
      <c r="E50" s="162" t="str">
        <f>VLOOKUP(B50,Startlist!B:F,5,FALSE)</f>
        <v>EST</v>
      </c>
      <c r="F50" s="161" t="str">
        <f>VLOOKUP(B50,Startlist!B:H,7,FALSE)</f>
        <v>Nissan Sunny</v>
      </c>
      <c r="G50" s="161" t="str">
        <f>VLOOKUP(B50,Startlist!B:H,6,FALSE)</f>
        <v>SAR-TECH MOTORSPORT</v>
      </c>
      <c r="H50" s="163" t="str">
        <f>VLOOKUP(B50,Results!B:Q,16,FALSE)</f>
        <v> 1:16.31,7</v>
      </c>
      <c r="I50" s="208"/>
    </row>
    <row r="51" spans="1:9" ht="15" customHeight="1">
      <c r="A51" s="266">
        <f t="shared" si="0"/>
        <v>44</v>
      </c>
      <c r="B51" s="238">
        <v>69</v>
      </c>
      <c r="C51" s="160" t="str">
        <f>VLOOKUP(B51,Startlist!B:F,2,FALSE)</f>
        <v>MV8</v>
      </c>
      <c r="D51" s="161" t="str">
        <f>CONCATENATE(VLOOKUP(B51,Startlist!B:H,3,FALSE)," / ",VLOOKUP(B51,Startlist!B:H,4,FALSE))</f>
        <v>Tarmo Bortnik / Indrek Tulp</v>
      </c>
      <c r="E51" s="162" t="str">
        <f>VLOOKUP(B51,Startlist!B:F,5,FALSE)</f>
        <v>EST</v>
      </c>
      <c r="F51" s="161" t="str">
        <f>VLOOKUP(B51,Startlist!B:H,7,FALSE)</f>
        <v>GAZ 51A</v>
      </c>
      <c r="G51" s="161" t="str">
        <f>VLOOKUP(B51,Startlist!B:H,6,FALSE)</f>
        <v>GAZ RALLIKLUBI</v>
      </c>
      <c r="H51" s="163" t="str">
        <f>VLOOKUP(B51,Results!B:Q,16,FALSE)</f>
        <v> 1:18.19,5</v>
      </c>
      <c r="I51" s="208"/>
    </row>
    <row r="52" spans="1:9" ht="15" customHeight="1">
      <c r="A52" s="266"/>
      <c r="B52" s="238">
        <v>4</v>
      </c>
      <c r="C52" s="160" t="str">
        <f>VLOOKUP(B52,Startlist!B:F,2,FALSE)</f>
        <v>MV7</v>
      </c>
      <c r="D52" s="161" t="str">
        <f>CONCATENATE(VLOOKUP(B52,Startlist!B:H,3,FALSE)," / ",VLOOKUP(B52,Startlist!B:H,4,FALSE))</f>
        <v>Ranno Bundsen / Robert Loshtshenikov</v>
      </c>
      <c r="E52" s="162" t="str">
        <f>VLOOKUP(B52,Startlist!B:F,5,FALSE)</f>
        <v>EST</v>
      </c>
      <c r="F52" s="161" t="str">
        <f>VLOOKUP(B52,Startlist!B:H,7,FALSE)</f>
        <v>Mitsubishi Lancer Evo 8</v>
      </c>
      <c r="G52" s="161" t="str">
        <f>VLOOKUP(B52,Startlist!B:H,6,FALSE)</f>
        <v>TIKKRI MOTORSPORT</v>
      </c>
      <c r="H52" s="291" t="s">
        <v>1491</v>
      </c>
      <c r="I52" s="208"/>
    </row>
    <row r="53" spans="1:9" ht="15" customHeight="1">
      <c r="A53" s="266"/>
      <c r="B53" s="238">
        <v>6</v>
      </c>
      <c r="C53" s="160" t="str">
        <f>VLOOKUP(B53,Startlist!B:F,2,FALSE)</f>
        <v>MV7</v>
      </c>
      <c r="D53" s="161" t="str">
        <f>CONCATENATE(VLOOKUP(B53,Startlist!B:H,3,FALSE)," / ",VLOOKUP(B53,Startlist!B:H,4,FALSE))</f>
        <v>Saku Vierimaa / Mika Rajasalo</v>
      </c>
      <c r="E53" s="162" t="str">
        <f>VLOOKUP(B53,Startlist!B:F,5,FALSE)</f>
        <v>FIN</v>
      </c>
      <c r="F53" s="161" t="str">
        <f>VLOOKUP(B53,Startlist!B:H,7,FALSE)</f>
        <v>Mitsubishi Lancer Evo 9</v>
      </c>
      <c r="G53" s="161" t="str">
        <f>VLOOKUP(B53,Startlist!B:H,6,FALSE)</f>
        <v>BALTICRALLYRENT.COM</v>
      </c>
      <c r="H53" s="291" t="s">
        <v>1491</v>
      </c>
      <c r="I53" s="208"/>
    </row>
    <row r="54" spans="1:9" ht="15" customHeight="1">
      <c r="A54" s="266"/>
      <c r="B54" s="238">
        <v>11</v>
      </c>
      <c r="C54" s="160" t="str">
        <f>VLOOKUP(B54,Startlist!B:F,2,FALSE)</f>
        <v>MV7</v>
      </c>
      <c r="D54" s="161" t="str">
        <f>CONCATENATE(VLOOKUP(B54,Startlist!B:H,3,FALSE)," / ",VLOOKUP(B54,Startlist!B:H,4,FALSE))</f>
        <v>Petri Pesu / Niko Sorsa</v>
      </c>
      <c r="E54" s="162" t="str">
        <f>VLOOKUP(B54,Startlist!B:F,5,FALSE)</f>
        <v>FIN</v>
      </c>
      <c r="F54" s="161" t="str">
        <f>VLOOKUP(B54,Startlist!B:H,7,FALSE)</f>
        <v>Mitsubishi Lancer Evo 9</v>
      </c>
      <c r="G54" s="161" t="str">
        <f>VLOOKUP(B54,Startlist!B:H,6,FALSE)</f>
        <v>PETRI PESU</v>
      </c>
      <c r="H54" s="291" t="s">
        <v>1491</v>
      </c>
      <c r="I54" s="208"/>
    </row>
    <row r="55" spans="1:9" ht="15" customHeight="1">
      <c r="A55" s="266"/>
      <c r="B55" s="238">
        <v>14</v>
      </c>
      <c r="C55" s="160" t="str">
        <f>VLOOKUP(B55,Startlist!B:F,2,FALSE)</f>
        <v>MV4</v>
      </c>
      <c r="D55" s="161" t="str">
        <f>CONCATENATE(VLOOKUP(B55,Startlist!B:H,3,FALSE)," / ",VLOOKUP(B55,Startlist!B:H,4,FALSE))</f>
        <v>Kristo Subi / Raido Subi</v>
      </c>
      <c r="E55" s="162" t="str">
        <f>VLOOKUP(B55,Startlist!B:F,5,FALSE)</f>
        <v>EST</v>
      </c>
      <c r="F55" s="161" t="str">
        <f>VLOOKUP(B55,Startlist!B:H,7,FALSE)</f>
        <v>Honda Civic Type-R</v>
      </c>
      <c r="G55" s="161" t="str">
        <f>VLOOKUP(B55,Startlist!B:H,6,FALSE)</f>
        <v>ECOM MOTORSPORT</v>
      </c>
      <c r="H55" s="291" t="s">
        <v>1491</v>
      </c>
      <c r="I55" s="208"/>
    </row>
    <row r="56" spans="1:9" ht="15" customHeight="1">
      <c r="A56" s="266"/>
      <c r="B56" s="238">
        <v>15</v>
      </c>
      <c r="C56" s="160" t="str">
        <f>VLOOKUP(B56,Startlist!B:F,2,FALSE)</f>
        <v>MV4</v>
      </c>
      <c r="D56" s="161" t="str">
        <f>CONCATENATE(VLOOKUP(B56,Startlist!B:H,3,FALSE)," / ",VLOOKUP(B56,Startlist!B:H,4,FALSE))</f>
        <v>David Sultanjants / Siim Oja</v>
      </c>
      <c r="E56" s="162" t="str">
        <f>VLOOKUP(B56,Startlist!B:F,5,FALSE)</f>
        <v>EST</v>
      </c>
      <c r="F56" s="161" t="str">
        <f>VLOOKUP(B56,Startlist!B:H,7,FALSE)</f>
        <v>Citroen DS3</v>
      </c>
      <c r="G56" s="161" t="str">
        <f>VLOOKUP(B56,Startlist!B:H,6,FALSE)</f>
        <v>MS RACING</v>
      </c>
      <c r="H56" s="291" t="s">
        <v>1491</v>
      </c>
      <c r="I56" s="208"/>
    </row>
    <row r="57" spans="1:9" ht="15" customHeight="1">
      <c r="A57" s="266"/>
      <c r="B57" s="238">
        <v>17</v>
      </c>
      <c r="C57" s="160" t="str">
        <f>VLOOKUP(B57,Startlist!B:F,2,FALSE)</f>
        <v>MV4</v>
      </c>
      <c r="D57" s="161" t="str">
        <f>CONCATENATE(VLOOKUP(B57,Startlist!B:H,3,FALSE)," / ",VLOOKUP(B57,Startlist!B:H,4,FALSE))</f>
        <v>Karel Tölp / Martin Vihmann</v>
      </c>
      <c r="E57" s="162" t="str">
        <f>VLOOKUP(B57,Startlist!B:F,5,FALSE)</f>
        <v>EST</v>
      </c>
      <c r="F57" s="161" t="str">
        <f>VLOOKUP(B57,Startlist!B:H,7,FALSE)</f>
        <v>Honda Civic Type-R</v>
      </c>
      <c r="G57" s="161" t="str">
        <f>VLOOKUP(B57,Startlist!B:H,6,FALSE)</f>
        <v>ECOM MOTORSPORT</v>
      </c>
      <c r="H57" s="291" t="s">
        <v>1491</v>
      </c>
      <c r="I57" s="208"/>
    </row>
    <row r="58" spans="1:9" ht="15" customHeight="1">
      <c r="A58" s="266"/>
      <c r="B58" s="238">
        <v>19</v>
      </c>
      <c r="C58" s="160" t="str">
        <f>VLOOKUP(B58,Startlist!B:F,2,FALSE)</f>
        <v>MV6</v>
      </c>
      <c r="D58" s="161" t="str">
        <f>CONCATENATE(VLOOKUP(B58,Startlist!B:H,3,FALSE)," / ",VLOOKUP(B58,Startlist!B:H,4,FALSE))</f>
        <v>Mario Jürimäe / Rauno Rohtmets</v>
      </c>
      <c r="E58" s="162" t="str">
        <f>VLOOKUP(B58,Startlist!B:F,5,FALSE)</f>
        <v>EST</v>
      </c>
      <c r="F58" s="161" t="str">
        <f>VLOOKUP(B58,Startlist!B:H,7,FALSE)</f>
        <v>BMW M3</v>
      </c>
      <c r="G58" s="161" t="str">
        <f>VLOOKUP(B58,Startlist!B:H,6,FALSE)</f>
        <v>CUEKS RACING</v>
      </c>
      <c r="H58" s="291" t="s">
        <v>1491</v>
      </c>
      <c r="I58" s="208"/>
    </row>
    <row r="59" spans="1:9" ht="15" customHeight="1">
      <c r="A59" s="266"/>
      <c r="B59" s="238">
        <v>24</v>
      </c>
      <c r="C59" s="160" t="str">
        <f>VLOOKUP(B59,Startlist!B:F,2,FALSE)</f>
        <v>MV2</v>
      </c>
      <c r="D59" s="161" t="str">
        <f>CONCATENATE(VLOOKUP(B59,Startlist!B:H,3,FALSE)," / ",VLOOKUP(B59,Startlist!B:H,4,FALSE))</f>
        <v>Sergey Uger / Aleksandr Kornilov</v>
      </c>
      <c r="E59" s="162" t="str">
        <f>VLOOKUP(B59,Startlist!B:F,5,FALSE)</f>
        <v>ISR / EST</v>
      </c>
      <c r="F59" s="161" t="str">
        <f>VLOOKUP(B59,Startlist!B:H,7,FALSE)</f>
        <v>Mitsubishi Lancer Evo 10</v>
      </c>
      <c r="G59" s="161" t="str">
        <f>VLOOKUP(B59,Startlist!B:H,6,FALSE)</f>
        <v>CONE FOREST RALLY TEAM</v>
      </c>
      <c r="H59" s="291" t="s">
        <v>1491</v>
      </c>
      <c r="I59" s="208"/>
    </row>
    <row r="60" spans="1:9" ht="15" customHeight="1">
      <c r="A60" s="266"/>
      <c r="B60" s="238">
        <v>26</v>
      </c>
      <c r="C60" s="160" t="str">
        <f>VLOOKUP(B60,Startlist!B:F,2,FALSE)</f>
        <v>MV2</v>
      </c>
      <c r="D60" s="161" t="str">
        <f>CONCATENATE(VLOOKUP(B60,Startlist!B:H,3,FALSE)," / ",VLOOKUP(B60,Startlist!B:H,4,FALSE))</f>
        <v>Denis Levyatov / Maria Uger</v>
      </c>
      <c r="E60" s="162" t="str">
        <f>VLOOKUP(B60,Startlist!B:F,5,FALSE)</f>
        <v>RUS / ISR</v>
      </c>
      <c r="F60" s="161" t="str">
        <f>VLOOKUP(B60,Startlist!B:H,7,FALSE)</f>
        <v>Mitsubishi Lancer Evo 10</v>
      </c>
      <c r="G60" s="161" t="str">
        <f>VLOOKUP(B60,Startlist!B:H,6,FALSE)</f>
        <v>CONE FOREST RALLY TEAM</v>
      </c>
      <c r="H60" s="291" t="s">
        <v>1491</v>
      </c>
      <c r="I60" s="208"/>
    </row>
    <row r="61" spans="1:9" ht="15" customHeight="1">
      <c r="A61" s="266"/>
      <c r="B61" s="238">
        <v>27</v>
      </c>
      <c r="C61" s="160" t="str">
        <f>VLOOKUP(B61,Startlist!B:F,2,FALSE)</f>
        <v>MV7</v>
      </c>
      <c r="D61" s="161" t="str">
        <f>CONCATENATE(VLOOKUP(B61,Startlist!B:H,3,FALSE)," / ",VLOOKUP(B61,Startlist!B:H,4,FALSE))</f>
        <v>Vallo Nuuter / Alari Kupri</v>
      </c>
      <c r="E61" s="162" t="str">
        <f>VLOOKUP(B61,Startlist!B:F,5,FALSE)</f>
        <v>EST</v>
      </c>
      <c r="F61" s="161" t="str">
        <f>VLOOKUP(B61,Startlist!B:H,7,FALSE)</f>
        <v>Subaru Impreza</v>
      </c>
      <c r="G61" s="161" t="str">
        <f>VLOOKUP(B61,Startlist!B:H,6,FALSE)</f>
        <v>MS RACING</v>
      </c>
      <c r="H61" s="291" t="s">
        <v>1491</v>
      </c>
      <c r="I61" s="208"/>
    </row>
    <row r="62" spans="1:9" ht="15" customHeight="1">
      <c r="A62" s="266"/>
      <c r="B62" s="238">
        <v>30</v>
      </c>
      <c r="C62" s="160" t="str">
        <f>VLOOKUP(B62,Startlist!B:F,2,FALSE)</f>
        <v>MV2</v>
      </c>
      <c r="D62" s="161" t="str">
        <f>CONCATENATE(VLOOKUP(B62,Startlist!B:H,3,FALSE)," / ",VLOOKUP(B62,Startlist!B:H,4,FALSE))</f>
        <v>Andri Sirp / Jarmo Liivak</v>
      </c>
      <c r="E62" s="162" t="str">
        <f>VLOOKUP(B62,Startlist!B:F,5,FALSE)</f>
        <v>EST</v>
      </c>
      <c r="F62" s="161" t="str">
        <f>VLOOKUP(B62,Startlist!B:H,7,FALSE)</f>
        <v>Mitsubishi Lancer Evo 9</v>
      </c>
      <c r="G62" s="161" t="str">
        <f>VLOOKUP(B62,Startlist!B:H,6,FALSE)</f>
        <v>TIKKRI MOTORSPORT</v>
      </c>
      <c r="H62" s="291" t="s">
        <v>1491</v>
      </c>
      <c r="I62" s="208"/>
    </row>
    <row r="63" spans="1:9" ht="15" customHeight="1">
      <c r="A63" s="266"/>
      <c r="B63" s="238">
        <v>32</v>
      </c>
      <c r="C63" s="160" t="str">
        <f>VLOOKUP(B63,Startlist!B:F,2,FALSE)</f>
        <v>MV6</v>
      </c>
      <c r="D63" s="161" t="str">
        <f>CONCATENATE(VLOOKUP(B63,Startlist!B:H,3,FALSE)," / ",VLOOKUP(B63,Startlist!B:H,4,FALSE))</f>
        <v>Raiko Aru / Veiko Kullamäe</v>
      </c>
      <c r="E63" s="162" t="str">
        <f>VLOOKUP(B63,Startlist!B:F,5,FALSE)</f>
        <v>EST</v>
      </c>
      <c r="F63" s="161" t="str">
        <f>VLOOKUP(B63,Startlist!B:H,7,FALSE)</f>
        <v>BMW M3</v>
      </c>
      <c r="G63" s="161" t="str">
        <f>VLOOKUP(B63,Startlist!B:H,6,FALSE)</f>
        <v>ECOM MOTORSPORT</v>
      </c>
      <c r="H63" s="291" t="s">
        <v>1491</v>
      </c>
      <c r="I63" s="208"/>
    </row>
    <row r="64" spans="1:9" ht="15" customHeight="1">
      <c r="A64" s="266"/>
      <c r="B64" s="238">
        <v>36</v>
      </c>
      <c r="C64" s="160" t="str">
        <f>VLOOKUP(B64,Startlist!B:F,2,FALSE)</f>
        <v>MV5</v>
      </c>
      <c r="D64" s="161" t="str">
        <f>CONCATENATE(VLOOKUP(B64,Startlist!B:H,3,FALSE)," / ",VLOOKUP(B64,Startlist!B:H,4,FALSE))</f>
        <v>Kasper Koosa / Ronald Jürgenson</v>
      </c>
      <c r="E64" s="162" t="str">
        <f>VLOOKUP(B64,Startlist!B:F,5,FALSE)</f>
        <v>EST</v>
      </c>
      <c r="F64" s="161" t="str">
        <f>VLOOKUP(B64,Startlist!B:H,7,FALSE)</f>
        <v>Honda Civic</v>
      </c>
      <c r="G64" s="161" t="str">
        <f>VLOOKUP(B64,Startlist!B:H,6,FALSE)</f>
        <v>TIKKRI MOTORSPORT</v>
      </c>
      <c r="H64" s="291" t="s">
        <v>1491</v>
      </c>
      <c r="I64" s="208"/>
    </row>
    <row r="65" spans="1:9" ht="15" customHeight="1">
      <c r="A65" s="266"/>
      <c r="B65" s="238">
        <v>37</v>
      </c>
      <c r="C65" s="160" t="str">
        <f>VLOOKUP(B65,Startlist!B:F,2,FALSE)</f>
        <v>MV4</v>
      </c>
      <c r="D65" s="161" t="str">
        <f>CONCATENATE(VLOOKUP(B65,Startlist!B:H,3,FALSE)," / ",VLOOKUP(B65,Startlist!B:H,4,FALSE))</f>
        <v>Kaspar Kasari / Hannes Kuusmaa</v>
      </c>
      <c r="E65" s="162" t="str">
        <f>VLOOKUP(B65,Startlist!B:F,5,FALSE)</f>
        <v>EST</v>
      </c>
      <c r="F65" s="161" t="str">
        <f>VLOOKUP(B65,Startlist!B:H,7,FALSE)</f>
        <v>Honda Civic Type-R</v>
      </c>
      <c r="G65" s="161" t="str">
        <f>VLOOKUP(B65,Startlist!B:H,6,FALSE)</f>
        <v>ECOM MOTORSPORT</v>
      </c>
      <c r="H65" s="291" t="s">
        <v>1491</v>
      </c>
      <c r="I65" s="208"/>
    </row>
    <row r="66" spans="1:9" ht="15" customHeight="1">
      <c r="A66" s="266"/>
      <c r="B66" s="238">
        <v>38</v>
      </c>
      <c r="C66" s="160" t="str">
        <f>VLOOKUP(B66,Startlist!B:F,2,FALSE)</f>
        <v>MV6</v>
      </c>
      <c r="D66" s="161" t="str">
        <f>CONCATENATE(VLOOKUP(B66,Startlist!B:H,3,FALSE)," / ",VLOOKUP(B66,Startlist!B:H,4,FALSE))</f>
        <v>Egidijus Valeisa / Povilas Reisas</v>
      </c>
      <c r="E66" s="162" t="str">
        <f>VLOOKUP(B66,Startlist!B:F,5,FALSE)</f>
        <v>LIT</v>
      </c>
      <c r="F66" s="161" t="str">
        <f>VLOOKUP(B66,Startlist!B:H,7,FALSE)</f>
        <v>BMW M3</v>
      </c>
      <c r="G66" s="161" t="str">
        <f>VLOOKUP(B66,Startlist!B:H,6,FALSE)</f>
        <v>4RACE</v>
      </c>
      <c r="H66" s="291" t="s">
        <v>1491</v>
      </c>
      <c r="I66" s="208"/>
    </row>
    <row r="67" spans="1:9" ht="15" customHeight="1">
      <c r="A67" s="266"/>
      <c r="B67" s="238">
        <v>39</v>
      </c>
      <c r="C67" s="160" t="str">
        <f>VLOOKUP(B67,Startlist!B:F,2,FALSE)</f>
        <v>MV6</v>
      </c>
      <c r="D67" s="161" t="str">
        <f>CONCATENATE(VLOOKUP(B67,Startlist!B:H,3,FALSE)," / ",VLOOKUP(B67,Startlist!B:H,4,FALSE))</f>
        <v>Alex Forsström / Mikko Lukka</v>
      </c>
      <c r="E67" s="162" t="str">
        <f>VLOOKUP(B67,Startlist!B:F,5,FALSE)</f>
        <v>FIN</v>
      </c>
      <c r="F67" s="161" t="str">
        <f>VLOOKUP(B67,Startlist!B:H,7,FALSE)</f>
        <v>BMW 320</v>
      </c>
      <c r="G67" s="161" t="str">
        <f>VLOOKUP(B67,Startlist!B:H,6,FALSE)</f>
        <v>ALEX FORSSTRÖM</v>
      </c>
      <c r="H67" s="291" t="s">
        <v>1491</v>
      </c>
      <c r="I67" s="208"/>
    </row>
    <row r="68" spans="1:9" ht="15" customHeight="1">
      <c r="A68" s="266"/>
      <c r="B68" s="238">
        <v>41</v>
      </c>
      <c r="C68" s="160" t="str">
        <f>VLOOKUP(B68,Startlist!B:F,2,FALSE)</f>
        <v>MV5</v>
      </c>
      <c r="D68" s="161" t="str">
        <f>CONCATENATE(VLOOKUP(B68,Startlist!B:H,3,FALSE)," / ",VLOOKUP(B68,Startlist!B:H,4,FALSE))</f>
        <v>Rainer Meus / Kaupo Vana</v>
      </c>
      <c r="E68" s="162" t="str">
        <f>VLOOKUP(B68,Startlist!B:F,5,FALSE)</f>
        <v>EST</v>
      </c>
      <c r="F68" s="161" t="str">
        <f>VLOOKUP(B68,Startlist!B:H,7,FALSE)</f>
        <v>LADA VFTS</v>
      </c>
      <c r="G68" s="161" t="str">
        <f>VLOOKUP(B68,Startlist!B:H,6,FALSE)</f>
        <v>PROREHV RALLY TEAM</v>
      </c>
      <c r="H68" s="291" t="s">
        <v>1491</v>
      </c>
      <c r="I68" s="208"/>
    </row>
    <row r="69" spans="1:9" ht="15" customHeight="1">
      <c r="A69" s="266"/>
      <c r="B69" s="238">
        <v>45</v>
      </c>
      <c r="C69" s="160" t="str">
        <f>VLOOKUP(B69,Startlist!B:F,2,FALSE)</f>
        <v>MV5</v>
      </c>
      <c r="D69" s="161" t="str">
        <f>CONCATENATE(VLOOKUP(B69,Startlist!B:H,3,FALSE)," / ",VLOOKUP(B69,Startlist!B:H,4,FALSE))</f>
        <v>Tauri Pihlas / Ott Kiil</v>
      </c>
      <c r="E69" s="162" t="str">
        <f>VLOOKUP(B69,Startlist!B:F,5,FALSE)</f>
        <v>EST</v>
      </c>
      <c r="F69" s="161" t="str">
        <f>VLOOKUP(B69,Startlist!B:H,7,FALSE)</f>
        <v>Toyota Starlet</v>
      </c>
      <c r="G69" s="161" t="str">
        <f>VLOOKUP(B69,Startlist!B:H,6,FALSE)</f>
        <v>SAR-TECH MOTORSPORT</v>
      </c>
      <c r="H69" s="291" t="s">
        <v>1491</v>
      </c>
      <c r="I69" s="208"/>
    </row>
    <row r="70" spans="1:9" ht="15" customHeight="1">
      <c r="A70" s="266"/>
      <c r="B70" s="238">
        <v>46</v>
      </c>
      <c r="C70" s="160" t="str">
        <f>VLOOKUP(B70,Startlist!B:F,2,FALSE)</f>
        <v>MV4</v>
      </c>
      <c r="D70" s="161" t="str">
        <f>CONCATENATE(VLOOKUP(B70,Startlist!B:H,3,FALSE)," / ",VLOOKUP(B70,Startlist!B:H,4,FALSE))</f>
        <v>Raigo Reimal / Magnus Lepp</v>
      </c>
      <c r="E70" s="162" t="str">
        <f>VLOOKUP(B70,Startlist!B:F,5,FALSE)</f>
        <v>EST</v>
      </c>
      <c r="F70" s="161" t="str">
        <f>VLOOKUP(B70,Startlist!B:H,7,FALSE)</f>
        <v>VW Golf</v>
      </c>
      <c r="G70" s="161" t="str">
        <f>VLOOKUP(B70,Startlist!B:H,6,FALSE)</f>
        <v>SAR-TECH MOTORSPORT</v>
      </c>
      <c r="H70" s="291" t="s">
        <v>1491</v>
      </c>
      <c r="I70" s="208"/>
    </row>
    <row r="71" spans="1:9" ht="15" customHeight="1">
      <c r="A71" s="266"/>
      <c r="B71" s="238">
        <v>48</v>
      </c>
      <c r="C71" s="160" t="str">
        <f>VLOOKUP(B71,Startlist!B:F,2,FALSE)</f>
        <v>MV5</v>
      </c>
      <c r="D71" s="161" t="str">
        <f>CONCATENATE(VLOOKUP(B71,Startlist!B:H,3,FALSE)," / ",VLOOKUP(B71,Startlist!B:H,4,FALSE))</f>
        <v>Lauri Peegel / Andres Tammel</v>
      </c>
      <c r="E71" s="162" t="str">
        <f>VLOOKUP(B71,Startlist!B:F,5,FALSE)</f>
        <v>EST</v>
      </c>
      <c r="F71" s="161" t="str">
        <f>VLOOKUP(B71,Startlist!B:H,7,FALSE)</f>
        <v>Honda Civic</v>
      </c>
      <c r="G71" s="161" t="str">
        <f>VLOOKUP(B71,Startlist!B:H,6,FALSE)</f>
        <v>SAR-TECH MOTORSPORT</v>
      </c>
      <c r="H71" s="291" t="s">
        <v>1491</v>
      </c>
      <c r="I71" s="208"/>
    </row>
    <row r="72" spans="1:9" ht="15" customHeight="1">
      <c r="A72" s="266"/>
      <c r="B72" s="238">
        <v>49</v>
      </c>
      <c r="C72" s="160" t="str">
        <f>VLOOKUP(B72,Startlist!B:F,2,FALSE)</f>
        <v>MV4</v>
      </c>
      <c r="D72" s="161" t="str">
        <f>CONCATENATE(VLOOKUP(B72,Startlist!B:H,3,FALSE)," / ",VLOOKUP(B72,Startlist!B:H,4,FALSE))</f>
        <v>Janar Lehtniit / Rauno Orupōld</v>
      </c>
      <c r="E72" s="162" t="str">
        <f>VLOOKUP(B72,Startlist!B:F,5,FALSE)</f>
        <v>EST</v>
      </c>
      <c r="F72" s="161" t="str">
        <f>VLOOKUP(B72,Startlist!B:H,7,FALSE)</f>
        <v>Ford Escort RS</v>
      </c>
      <c r="G72" s="161" t="str">
        <f>VLOOKUP(B72,Startlist!B:H,6,FALSE)</f>
        <v>ERKI SPORT</v>
      </c>
      <c r="H72" s="291" t="s">
        <v>1491</v>
      </c>
      <c r="I72" s="208"/>
    </row>
    <row r="73" spans="1:9" ht="15" customHeight="1">
      <c r="A73" s="266"/>
      <c r="B73" s="238">
        <v>55</v>
      </c>
      <c r="C73" s="160" t="str">
        <f>VLOOKUP(B73,Startlist!B:F,2,FALSE)</f>
        <v>MV4</v>
      </c>
      <c r="D73" s="161" t="str">
        <f>CONCATENATE(VLOOKUP(B73,Startlist!B:H,3,FALSE)," / ",VLOOKUP(B73,Startlist!B:H,4,FALSE))</f>
        <v>Karl Küttim / Raiko Lille</v>
      </c>
      <c r="E73" s="162" t="str">
        <f>VLOOKUP(B73,Startlist!B:F,5,FALSE)</f>
        <v>EST</v>
      </c>
      <c r="F73" s="161" t="str">
        <f>VLOOKUP(B73,Startlist!B:H,7,FALSE)</f>
        <v>Nissan Sunny</v>
      </c>
      <c r="G73" s="161" t="str">
        <f>VLOOKUP(B73,Startlist!B:H,6,FALSE)</f>
        <v>ECOM MOTORSPORT</v>
      </c>
      <c r="H73" s="291" t="s">
        <v>1491</v>
      </c>
      <c r="I73" s="208"/>
    </row>
    <row r="74" spans="1:9" ht="15" customHeight="1">
      <c r="A74" s="266"/>
      <c r="B74" s="238">
        <v>58</v>
      </c>
      <c r="C74" s="160" t="str">
        <f>VLOOKUP(B74,Startlist!B:F,2,FALSE)</f>
        <v>MV5</v>
      </c>
      <c r="D74" s="161" t="str">
        <f>CONCATENATE(VLOOKUP(B74,Startlist!B:H,3,FALSE)," / ",VLOOKUP(B74,Startlist!B:H,4,FALSE))</f>
        <v>Rait Raidma / Rainis Raidma</v>
      </c>
      <c r="E74" s="162" t="str">
        <f>VLOOKUP(B74,Startlist!B:F,5,FALSE)</f>
        <v>EST</v>
      </c>
      <c r="F74" s="161" t="str">
        <f>VLOOKUP(B74,Startlist!B:H,7,FALSE)</f>
        <v>Lada Samara</v>
      </c>
      <c r="G74" s="161" t="str">
        <f>VLOOKUP(B74,Startlist!B:H,6,FALSE)</f>
        <v>ERKI SPORT</v>
      </c>
      <c r="H74" s="291" t="s">
        <v>1491</v>
      </c>
      <c r="I74" s="208"/>
    </row>
    <row r="75" spans="1:9" ht="15" customHeight="1">
      <c r="A75" s="266"/>
      <c r="B75" s="238">
        <v>63</v>
      </c>
      <c r="C75" s="160" t="str">
        <f>VLOOKUP(B75,Startlist!B:F,2,FALSE)</f>
        <v>MV8</v>
      </c>
      <c r="D75" s="161" t="str">
        <f>CONCATENATE(VLOOKUP(B75,Startlist!B:H,3,FALSE)," / ",VLOOKUP(B75,Startlist!B:H,4,FALSE))</f>
        <v>Tarmo Silt / Raido Loel</v>
      </c>
      <c r="E75" s="162" t="str">
        <f>VLOOKUP(B75,Startlist!B:F,5,FALSE)</f>
        <v>EST</v>
      </c>
      <c r="F75" s="161" t="str">
        <f>VLOOKUP(B75,Startlist!B:H,7,FALSE)</f>
        <v>GAZ 51</v>
      </c>
      <c r="G75" s="161" t="str">
        <f>VLOOKUP(B75,Startlist!B:H,6,FALSE)</f>
        <v>GAZ RALLIKLUBI</v>
      </c>
      <c r="H75" s="291" t="s">
        <v>1491</v>
      </c>
      <c r="I75" s="208"/>
    </row>
    <row r="76" spans="1:9" ht="15" customHeight="1">
      <c r="A76" s="266"/>
      <c r="B76" s="238">
        <v>65</v>
      </c>
      <c r="C76" s="160" t="str">
        <f>VLOOKUP(B76,Startlist!B:F,2,FALSE)</f>
        <v>MV8</v>
      </c>
      <c r="D76" s="161" t="str">
        <f>CONCATENATE(VLOOKUP(B76,Startlist!B:H,3,FALSE)," / ",VLOOKUP(B76,Startlist!B:H,4,FALSE))</f>
        <v>Meelis Hirsnik / Kaido Oru</v>
      </c>
      <c r="E76" s="162" t="str">
        <f>VLOOKUP(B76,Startlist!B:F,5,FALSE)</f>
        <v>EST</v>
      </c>
      <c r="F76" s="161" t="str">
        <f>VLOOKUP(B76,Startlist!B:H,7,FALSE)</f>
        <v>GAZ 51 RS</v>
      </c>
      <c r="G76" s="161" t="str">
        <f>VLOOKUP(B76,Startlist!B:H,6,FALSE)</f>
        <v>PROREHV RALLY TEAM</v>
      </c>
      <c r="H76" s="291" t="s">
        <v>1491</v>
      </c>
      <c r="I76" s="208"/>
    </row>
    <row r="77" spans="1:9" ht="15" customHeight="1">
      <c r="A77" s="266"/>
      <c r="B77" s="238">
        <v>66</v>
      </c>
      <c r="C77" s="160" t="str">
        <f>VLOOKUP(B77,Startlist!B:F,2,FALSE)</f>
        <v>MV8</v>
      </c>
      <c r="D77" s="161" t="str">
        <f>CONCATENATE(VLOOKUP(B77,Startlist!B:H,3,FALSE)," / ",VLOOKUP(B77,Startlist!B:H,4,FALSE))</f>
        <v>Jüri Lindmets / Nele Helü</v>
      </c>
      <c r="E77" s="162" t="str">
        <f>VLOOKUP(B77,Startlist!B:F,5,FALSE)</f>
        <v>EST</v>
      </c>
      <c r="F77" s="161" t="str">
        <f>VLOOKUP(B77,Startlist!B:H,7,FALSE)</f>
        <v>GAZ 51</v>
      </c>
      <c r="G77" s="161" t="str">
        <f>VLOOKUP(B77,Startlist!B:H,6,FALSE)</f>
        <v>GAZ RALLIKLUBI</v>
      </c>
      <c r="H77" s="291" t="s">
        <v>1491</v>
      </c>
      <c r="I77" s="208"/>
    </row>
    <row r="78" spans="1:9" ht="15" customHeight="1">
      <c r="A78" s="266"/>
      <c r="B78" s="238">
        <v>67</v>
      </c>
      <c r="C78" s="160" t="str">
        <f>VLOOKUP(B78,Startlist!B:F,2,FALSE)</f>
        <v>MV8</v>
      </c>
      <c r="D78" s="161" t="str">
        <f>CONCATENATE(VLOOKUP(B78,Startlist!B:H,3,FALSE)," / ",VLOOKUP(B78,Startlist!B:H,4,FALSE))</f>
        <v>Veiko Liukanen / Toivo Liukanen</v>
      </c>
      <c r="E78" s="162" t="str">
        <f>VLOOKUP(B78,Startlist!B:F,5,FALSE)</f>
        <v>EST</v>
      </c>
      <c r="F78" s="161" t="str">
        <f>VLOOKUP(B78,Startlist!B:H,7,FALSE)</f>
        <v>GAZ 51</v>
      </c>
      <c r="G78" s="161" t="str">
        <f>VLOOKUP(B78,Startlist!B:H,6,FALSE)</f>
        <v>ECOM MOTORSPORT</v>
      </c>
      <c r="H78" s="291" t="s">
        <v>1491</v>
      </c>
      <c r="I78" s="208"/>
    </row>
    <row r="79" spans="1:9" ht="15" customHeight="1">
      <c r="A79" s="266"/>
      <c r="B79" s="238">
        <v>203</v>
      </c>
      <c r="C79" s="160" t="str">
        <f>VLOOKUP(B79,Startlist!B:F,2,FALSE)</f>
        <v>MV3</v>
      </c>
      <c r="D79" s="161" t="str">
        <f>CONCATENATE(VLOOKUP(B79,Startlist!B:H,3,FALSE)," / ",VLOOKUP(B79,Startlist!B:H,4,FALSE))</f>
        <v>Rasmus Uustulnd / Imre Kuusk</v>
      </c>
      <c r="E79" s="162" t="str">
        <f>VLOOKUP(B79,Startlist!B:F,5,FALSE)</f>
        <v>EST</v>
      </c>
      <c r="F79" s="161" t="str">
        <f>VLOOKUP(B79,Startlist!B:H,7,FALSE)</f>
        <v>Ford Fiesta R2</v>
      </c>
      <c r="G79" s="161" t="str">
        <f>VLOOKUP(B79,Startlist!B:H,6,FALSE)</f>
        <v>SAR-TECH MOTORSPORT</v>
      </c>
      <c r="H79" s="291" t="s">
        <v>1491</v>
      </c>
      <c r="I79" s="208"/>
    </row>
    <row r="80" spans="1:9" ht="15" customHeight="1">
      <c r="A80" s="266"/>
      <c r="B80" s="238">
        <v>204</v>
      </c>
      <c r="C80" s="160" t="str">
        <f>VLOOKUP(B80,Startlist!B:F,2,FALSE)</f>
        <v>MV3</v>
      </c>
      <c r="D80" s="161" t="str">
        <f>CONCATENATE(VLOOKUP(B80,Startlist!B:H,3,FALSE)," / ",VLOOKUP(B80,Startlist!B:H,4,FALSE))</f>
        <v>Roland Poom / Marti Halling</v>
      </c>
      <c r="E80" s="162" t="str">
        <f>VLOOKUP(B80,Startlist!B:F,5,FALSE)</f>
        <v>EST</v>
      </c>
      <c r="F80" s="161" t="str">
        <f>VLOOKUP(B80,Startlist!B:H,7,FALSE)</f>
        <v>Ford Fiesta</v>
      </c>
      <c r="G80" s="161" t="str">
        <f>VLOOKUP(B80,Startlist!B:H,6,FALSE)</f>
        <v>BALTIC MOTORSPORT PROMOTION</v>
      </c>
      <c r="H80" s="291" t="s">
        <v>1491</v>
      </c>
      <c r="I80" s="208"/>
    </row>
    <row r="81" spans="1:9" ht="15" customHeight="1">
      <c r="A81" s="266"/>
      <c r="B81" s="238">
        <v>209</v>
      </c>
      <c r="C81" s="160" t="str">
        <f>VLOOKUP(B81,Startlist!B:F,2,FALSE)</f>
        <v>MV3</v>
      </c>
      <c r="D81" s="161" t="str">
        <f>CONCATENATE(VLOOKUP(B81,Startlist!B:H,3,FALSE)," / ",VLOOKUP(B81,Startlist!B:H,4,FALSE))</f>
        <v>Ken Torn / Riivo Mesila</v>
      </c>
      <c r="E81" s="162" t="str">
        <f>VLOOKUP(B81,Startlist!B:F,5,FALSE)</f>
        <v>EST</v>
      </c>
      <c r="F81" s="161" t="str">
        <f>VLOOKUP(B81,Startlist!B:H,7,FALSE)</f>
        <v>Ford Fiesta R2</v>
      </c>
      <c r="G81" s="161" t="str">
        <f>VLOOKUP(B81,Startlist!B:H,6,FALSE)</f>
        <v>SAR-TECH MOTORSPORT</v>
      </c>
      <c r="H81" s="291" t="s">
        <v>1491</v>
      </c>
      <c r="I81" s="208"/>
    </row>
  </sheetData>
  <autoFilter ref="A7:H81"/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tabColor indexed="22"/>
  </sheetPr>
  <dimension ref="A1:I91"/>
  <sheetViews>
    <sheetView workbookViewId="0" topLeftCell="A1">
      <pane ySplit="7" topLeftCell="BM8" activePane="bottomLeft" state="frozen"/>
      <selection pane="topLeft" activeCell="A1" sqref="A1"/>
      <selection pane="bottomLeft" activeCell="B78" sqref="B77:B78"/>
    </sheetView>
  </sheetViews>
  <sheetFormatPr defaultColWidth="9.140625" defaultRowHeight="12.75"/>
  <cols>
    <col min="1" max="1" width="5.28125" style="23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4" customWidth="1"/>
  </cols>
  <sheetData>
    <row r="1" spans="5:8" ht="15.75">
      <c r="E1" s="1" t="str">
        <f>Startlist!$F1</f>
        <v> </v>
      </c>
      <c r="H1" s="68"/>
    </row>
    <row r="2" spans="2:8" ht="15" customHeight="1">
      <c r="B2" s="2"/>
      <c r="C2" s="3"/>
      <c r="E2" s="1" t="str">
        <f>Startlist!$F2</f>
        <v>NESTE HARJU RALLY 2016</v>
      </c>
      <c r="H2" s="69"/>
    </row>
    <row r="3" spans="2:8" ht="15">
      <c r="B3" s="2"/>
      <c r="C3" s="3"/>
      <c r="E3" s="24" t="str">
        <f>Startlist!$F3</f>
        <v>27-28 May 2016</v>
      </c>
      <c r="H3" s="69"/>
    </row>
    <row r="4" spans="2:8" ht="15">
      <c r="B4" s="2"/>
      <c r="C4" s="3"/>
      <c r="E4" s="24" t="str">
        <f>Startlist!$F4</f>
        <v>Harjumaa, Estonia</v>
      </c>
      <c r="H4" s="69"/>
    </row>
    <row r="5" spans="3:8" ht="15" customHeight="1">
      <c r="C5" s="3"/>
      <c r="H5" s="69"/>
    </row>
    <row r="6" spans="1:9" ht="15.75" customHeight="1">
      <c r="A6" s="116"/>
      <c r="B6" s="141" t="s">
        <v>198</v>
      </c>
      <c r="C6" s="124"/>
      <c r="D6" s="116"/>
      <c r="E6" s="116"/>
      <c r="F6" s="116"/>
      <c r="G6" s="116"/>
      <c r="H6" s="123"/>
      <c r="I6" s="116"/>
    </row>
    <row r="7" spans="1:9" ht="12.75">
      <c r="A7" s="116"/>
      <c r="B7" s="156" t="s">
        <v>80</v>
      </c>
      <c r="C7" s="157" t="s">
        <v>65</v>
      </c>
      <c r="D7" s="158" t="s">
        <v>66</v>
      </c>
      <c r="E7" s="157"/>
      <c r="F7" s="159" t="s">
        <v>77</v>
      </c>
      <c r="G7" s="154" t="s">
        <v>76</v>
      </c>
      <c r="H7" s="155" t="s">
        <v>69</v>
      </c>
      <c r="I7" s="116"/>
    </row>
    <row r="8" spans="1:9" ht="15" customHeight="1">
      <c r="A8" s="266">
        <v>1</v>
      </c>
      <c r="B8" s="112">
        <v>1</v>
      </c>
      <c r="C8" s="160" t="str">
        <f>VLOOKUP(B8,Startlist!B:F,2,FALSE)</f>
        <v>MV2</v>
      </c>
      <c r="D8" s="161" t="str">
        <f>CONCATENATE(VLOOKUP(B8,Startlist!B:H,3,FALSE)," / ",VLOOKUP(B8,Startlist!B:H,4,FALSE))</f>
        <v>Egon Kaur / Silver Simm</v>
      </c>
      <c r="E8" s="162" t="str">
        <f>VLOOKUP(B8,Startlist!B:F,5,FALSE)</f>
        <v>EST</v>
      </c>
      <c r="F8" s="161" t="str">
        <f>VLOOKUP(B8,Startlist!B:H,7,FALSE)</f>
        <v>Mitsubishi Lancer Evo 9</v>
      </c>
      <c r="G8" s="161" t="str">
        <f>VLOOKUP(B8,Startlist!B:H,6,FALSE)</f>
        <v>KAUR MOTORSPORT</v>
      </c>
      <c r="H8" s="163" t="str">
        <f>VLOOKUP(B8,Results!B:Q,16,FALSE)</f>
        <v>54.57,5</v>
      </c>
      <c r="I8" s="208"/>
    </row>
    <row r="9" spans="1:9" ht="15" customHeight="1">
      <c r="A9" s="266">
        <f>A8+1</f>
        <v>2</v>
      </c>
      <c r="B9" s="112">
        <v>2</v>
      </c>
      <c r="C9" s="160" t="str">
        <f>VLOOKUP(B9,Startlist!B:F,2,FALSE)</f>
        <v>MV2</v>
      </c>
      <c r="D9" s="161" t="str">
        <f>CONCATENATE(VLOOKUP(B9,Startlist!B:H,3,FALSE)," / ",VLOOKUP(B9,Startlist!B:H,4,FALSE))</f>
        <v>Rainer Aus / Simo Koskinen</v>
      </c>
      <c r="E9" s="162" t="str">
        <f>VLOOKUP(B9,Startlist!B:F,5,FALSE)</f>
        <v>EST</v>
      </c>
      <c r="F9" s="161" t="str">
        <f>VLOOKUP(B9,Startlist!B:H,7,FALSE)</f>
        <v>Mitsubishi Lancer Evo 9</v>
      </c>
      <c r="G9" s="161" t="str">
        <f>VLOOKUP(B9,Startlist!B:H,6,FALSE)</f>
        <v>ALM MOTORSPORT</v>
      </c>
      <c r="H9" s="163" t="str">
        <f>VLOOKUP(B9,Results!B:Q,16,FALSE)</f>
        <v>55.08,4</v>
      </c>
      <c r="I9" s="208"/>
    </row>
    <row r="10" spans="1:9" ht="15" customHeight="1">
      <c r="A10" s="266">
        <f aca="true" t="shared" si="0" ref="A10:A50">A9+1</f>
        <v>3</v>
      </c>
      <c r="B10" s="112">
        <v>3</v>
      </c>
      <c r="C10" s="160" t="str">
        <f>VLOOKUP(B10,Startlist!B:F,2,FALSE)</f>
        <v>MV2</v>
      </c>
      <c r="D10" s="161" t="str">
        <f>CONCATENATE(VLOOKUP(B10,Startlist!B:H,3,FALSE)," / ",VLOOKUP(B10,Startlist!B:H,4,FALSE))</f>
        <v>Roland Murakas / Kalle Adler</v>
      </c>
      <c r="E10" s="162" t="str">
        <f>VLOOKUP(B10,Startlist!B:F,5,FALSE)</f>
        <v>EST</v>
      </c>
      <c r="F10" s="161" t="str">
        <f>VLOOKUP(B10,Startlist!B:H,7,FALSE)</f>
        <v>Mitsubishi Lancer Evo 10</v>
      </c>
      <c r="G10" s="161" t="str">
        <f>VLOOKUP(B10,Startlist!B:H,6,FALSE)</f>
        <v>PROREHV RALLY TEAM</v>
      </c>
      <c r="H10" s="163" t="str">
        <f>VLOOKUP(B10,Results!B:Q,16,FALSE)</f>
        <v>55.08,8</v>
      </c>
      <c r="I10" s="208"/>
    </row>
    <row r="11" spans="1:9" ht="15" customHeight="1">
      <c r="A11" s="266">
        <f t="shared" si="0"/>
        <v>4</v>
      </c>
      <c r="B11" s="112">
        <v>9</v>
      </c>
      <c r="C11" s="160" t="str">
        <f>VLOOKUP(B11,Startlist!B:F,2,FALSE)</f>
        <v>MV7</v>
      </c>
      <c r="D11" s="161" t="str">
        <f>CONCATENATE(VLOOKUP(B11,Startlist!B:H,3,FALSE)," / ",VLOOKUP(B11,Startlist!B:H,4,FALSE))</f>
        <v>Aiko Aigro / Kermo Kärtmann</v>
      </c>
      <c r="E11" s="162" t="str">
        <f>VLOOKUP(B11,Startlist!B:F,5,FALSE)</f>
        <v>EST</v>
      </c>
      <c r="F11" s="161" t="str">
        <f>VLOOKUP(B11,Startlist!B:H,7,FALSE)</f>
        <v>Mitsubishi Lancer Evo 6</v>
      </c>
      <c r="G11" s="161" t="str">
        <f>VLOOKUP(B11,Startlist!B:H,6,FALSE)</f>
        <v>TIKKRI MOTORSPORT</v>
      </c>
      <c r="H11" s="163" t="str">
        <f>VLOOKUP(B11,Results!B:Q,16,FALSE)</f>
        <v>58.32,7</v>
      </c>
      <c r="I11" s="208"/>
    </row>
    <row r="12" spans="1:9" ht="15" customHeight="1">
      <c r="A12" s="266">
        <f t="shared" si="0"/>
        <v>5</v>
      </c>
      <c r="B12" s="112">
        <v>208</v>
      </c>
      <c r="C12" s="160" t="str">
        <f>VLOOKUP(B12,Startlist!B:F,2,FALSE)</f>
        <v>MV3</v>
      </c>
      <c r="D12" s="161" t="str">
        <f>CONCATENATE(VLOOKUP(B12,Startlist!B:H,3,FALSE)," / ",VLOOKUP(B12,Startlist!B:H,4,FALSE))</f>
        <v>Miko Niinemäe / Martin Valter</v>
      </c>
      <c r="E12" s="162" t="str">
        <f>VLOOKUP(B12,Startlist!B:F,5,FALSE)</f>
        <v>EST</v>
      </c>
      <c r="F12" s="161" t="str">
        <f>VLOOKUP(B12,Startlist!B:H,7,FALSE)</f>
        <v>Peugeot 208</v>
      </c>
      <c r="G12" s="161" t="str">
        <f>VLOOKUP(B12,Startlist!B:H,6,FALSE)</f>
        <v>CUEKS RACING</v>
      </c>
      <c r="H12" s="163" t="str">
        <f>VLOOKUP(B12,Results!B:Q,16,FALSE)</f>
        <v>59.23,6</v>
      </c>
      <c r="I12" s="208"/>
    </row>
    <row r="13" spans="1:9" ht="15" customHeight="1">
      <c r="A13" s="266">
        <f t="shared" si="0"/>
        <v>6</v>
      </c>
      <c r="B13" s="112">
        <v>12</v>
      </c>
      <c r="C13" s="160" t="str">
        <f>VLOOKUP(B13,Startlist!B:F,2,FALSE)</f>
        <v>MV7</v>
      </c>
      <c r="D13" s="161" t="str">
        <f>CONCATENATE(VLOOKUP(B13,Startlist!B:H,3,FALSE)," / ",VLOOKUP(B13,Startlist!B:H,4,FALSE))</f>
        <v>Anre Saks / Rainer Maasik</v>
      </c>
      <c r="E13" s="162" t="str">
        <f>VLOOKUP(B13,Startlist!B:F,5,FALSE)</f>
        <v>EST</v>
      </c>
      <c r="F13" s="161" t="str">
        <f>VLOOKUP(B13,Startlist!B:H,7,FALSE)</f>
        <v>Mitsubishi Lancer Evo 7</v>
      </c>
      <c r="G13" s="161" t="str">
        <f>VLOOKUP(B13,Startlist!B:H,6,FALSE)</f>
        <v>ALM MOTORSPORT</v>
      </c>
      <c r="H13" s="163" t="str">
        <f>VLOOKUP(B13,Results!B:Q,16,FALSE)</f>
        <v>59.25,8</v>
      </c>
      <c r="I13" s="208"/>
    </row>
    <row r="14" spans="1:9" ht="15" customHeight="1">
      <c r="A14" s="266">
        <f t="shared" si="0"/>
        <v>7</v>
      </c>
      <c r="B14" s="112">
        <v>7</v>
      </c>
      <c r="C14" s="160" t="str">
        <f>VLOOKUP(B14,Startlist!B:F,2,FALSE)</f>
        <v>MV2</v>
      </c>
      <c r="D14" s="161" t="str">
        <f>CONCATENATE(VLOOKUP(B14,Startlist!B:H,3,FALSE)," / ",VLOOKUP(B14,Startlist!B:H,4,FALSE))</f>
        <v>Mait Maarend / Mihkel Kapp</v>
      </c>
      <c r="E14" s="162" t="str">
        <f>VLOOKUP(B14,Startlist!B:F,5,FALSE)</f>
        <v>EST</v>
      </c>
      <c r="F14" s="161" t="str">
        <f>VLOOKUP(B14,Startlist!B:H,7,FALSE)</f>
        <v>Mitsubishi Lancer Evo 10</v>
      </c>
      <c r="G14" s="161" t="str">
        <f>VLOOKUP(B14,Startlist!B:H,6,FALSE)</f>
        <v>MAIT MAAREND</v>
      </c>
      <c r="H14" s="163" t="str">
        <f>VLOOKUP(B14,Results!B:Q,16,FALSE)</f>
        <v>59.50,2</v>
      </c>
      <c r="I14" s="208"/>
    </row>
    <row r="15" spans="1:9" ht="15" customHeight="1">
      <c r="A15" s="266">
        <f t="shared" si="0"/>
        <v>8</v>
      </c>
      <c r="B15" s="112">
        <v>207</v>
      </c>
      <c r="C15" s="160" t="str">
        <f>VLOOKUP(B15,Startlist!B:F,2,FALSE)</f>
        <v>MV3</v>
      </c>
      <c r="D15" s="161" t="str">
        <f>CONCATENATE(VLOOKUP(B15,Startlist!B:H,3,FALSE)," / ",VLOOKUP(B15,Startlist!B:H,4,FALSE))</f>
        <v>Gustav Kruuda / Ken Järveoja</v>
      </c>
      <c r="E15" s="162" t="str">
        <f>VLOOKUP(B15,Startlist!B:F,5,FALSE)</f>
        <v>EST</v>
      </c>
      <c r="F15" s="161" t="str">
        <f>VLOOKUP(B15,Startlist!B:H,7,FALSE)</f>
        <v>Ford Fiesta</v>
      </c>
      <c r="G15" s="161" t="str">
        <f>VLOOKUP(B15,Startlist!B:H,6,FALSE)</f>
        <v>ME3 MOTOSPORT</v>
      </c>
      <c r="H15" s="163" t="str">
        <f>VLOOKUP(B15,Results!B:Q,16,FALSE)</f>
        <v> 1:00.06,2</v>
      </c>
      <c r="I15" s="208"/>
    </row>
    <row r="16" spans="1:9" ht="15" customHeight="1">
      <c r="A16" s="266">
        <f t="shared" si="0"/>
        <v>9</v>
      </c>
      <c r="B16" s="112">
        <v>10</v>
      </c>
      <c r="C16" s="160" t="str">
        <f>VLOOKUP(B16,Startlist!B:F,2,FALSE)</f>
        <v>MV7</v>
      </c>
      <c r="D16" s="161" t="str">
        <f>CONCATENATE(VLOOKUP(B16,Startlist!B:H,3,FALSE)," / ",VLOOKUP(B16,Startlist!B:H,4,FALSE))</f>
        <v>Rünno Ubinhain / Carl Terras</v>
      </c>
      <c r="E16" s="162" t="str">
        <f>VLOOKUP(B16,Startlist!B:F,5,FALSE)</f>
        <v>LAT</v>
      </c>
      <c r="F16" s="161" t="str">
        <f>VLOOKUP(B16,Startlist!B:H,7,FALSE)</f>
        <v>Subaru Impreza</v>
      </c>
      <c r="G16" s="161" t="str">
        <f>VLOOKUP(B16,Startlist!B:H,6,FALSE)</f>
        <v>PROREHV RALLY TEAM</v>
      </c>
      <c r="H16" s="163" t="str">
        <f>VLOOKUP(B16,Results!B:Q,16,FALSE)</f>
        <v> 1:00.47,9</v>
      </c>
      <c r="I16" s="208"/>
    </row>
    <row r="17" spans="1:9" ht="15" customHeight="1">
      <c r="A17" s="266">
        <f t="shared" si="0"/>
        <v>10</v>
      </c>
      <c r="B17" s="112">
        <v>23</v>
      </c>
      <c r="C17" s="160" t="str">
        <f>VLOOKUP(B17,Startlist!B:F,2,FALSE)</f>
        <v>MV7</v>
      </c>
      <c r="D17" s="161" t="str">
        <f>CONCATENATE(VLOOKUP(B17,Startlist!B:H,3,FALSE)," / ",VLOOKUP(B17,Startlist!B:H,4,FALSE))</f>
        <v>Mart Tikkerbär / Andres Preide</v>
      </c>
      <c r="E17" s="162" t="str">
        <f>VLOOKUP(B17,Startlist!B:F,5,FALSE)</f>
        <v>EST</v>
      </c>
      <c r="F17" s="161" t="str">
        <f>VLOOKUP(B17,Startlist!B:H,7,FALSE)</f>
        <v>Mitsubishi Lancer Evo 6</v>
      </c>
      <c r="G17" s="161" t="str">
        <f>VLOOKUP(B17,Startlist!B:H,6,FALSE)</f>
        <v>TIKKRI MOTORSPORT</v>
      </c>
      <c r="H17" s="163" t="str">
        <f>VLOOKUP(B17,Results!B:Q,16,FALSE)</f>
        <v> 1:00.52,5</v>
      </c>
      <c r="I17" s="208"/>
    </row>
    <row r="18" spans="1:9" ht="15" customHeight="1">
      <c r="A18" s="266">
        <f t="shared" si="0"/>
        <v>11</v>
      </c>
      <c r="B18" s="112">
        <v>201</v>
      </c>
      <c r="C18" s="160" t="str">
        <f>VLOOKUP(B18,Startlist!B:F,2,FALSE)</f>
        <v>MV3</v>
      </c>
      <c r="D18" s="161" t="str">
        <f>CONCATENATE(VLOOKUP(B18,Startlist!B:H,3,FALSE)," / ",VLOOKUP(B18,Startlist!B:H,4,FALSE))</f>
        <v>Kenneth Sepp / Tanel Kasesalu</v>
      </c>
      <c r="E18" s="162" t="str">
        <f>VLOOKUP(B18,Startlist!B:F,5,FALSE)</f>
        <v>EST</v>
      </c>
      <c r="F18" s="161" t="str">
        <f>VLOOKUP(B18,Startlist!B:H,7,FALSE)</f>
        <v>Ford Fiesta R2</v>
      </c>
      <c r="G18" s="161" t="str">
        <f>VLOOKUP(B18,Startlist!B:H,6,FALSE)</f>
        <v>SAR-TECH MOTORSPORT</v>
      </c>
      <c r="H18" s="163" t="str">
        <f>VLOOKUP(B18,Results!B:Q,16,FALSE)</f>
        <v> 1:01.01,2</v>
      </c>
      <c r="I18" s="208"/>
    </row>
    <row r="19" spans="1:9" ht="15" customHeight="1">
      <c r="A19" s="266">
        <f t="shared" si="0"/>
        <v>12</v>
      </c>
      <c r="B19" s="112">
        <v>205</v>
      </c>
      <c r="C19" s="160" t="str">
        <f>VLOOKUP(B19,Startlist!B:F,2,FALSE)</f>
        <v>MV3</v>
      </c>
      <c r="D19" s="161" t="str">
        <f>CONCATENATE(VLOOKUP(B19,Startlist!B:H,3,FALSE)," / ",VLOOKUP(B19,Startlist!B:H,4,FALSE))</f>
        <v>Oliver Ojaperv / Jarno Talve</v>
      </c>
      <c r="E19" s="162" t="str">
        <f>VLOOKUP(B19,Startlist!B:F,5,FALSE)</f>
        <v>EST</v>
      </c>
      <c r="F19" s="161" t="str">
        <f>VLOOKUP(B19,Startlist!B:H,7,FALSE)</f>
        <v>Ford Fiesta R2</v>
      </c>
      <c r="G19" s="161" t="str">
        <f>VLOOKUP(B19,Startlist!B:H,6,FALSE)</f>
        <v>OT RACING</v>
      </c>
      <c r="H19" s="163" t="str">
        <f>VLOOKUP(B19,Results!B:Q,16,FALSE)</f>
        <v> 1:01.25,4</v>
      </c>
      <c r="I19" s="208"/>
    </row>
    <row r="20" spans="1:9" ht="15" customHeight="1">
      <c r="A20" s="266">
        <f t="shared" si="0"/>
        <v>13</v>
      </c>
      <c r="B20" s="112">
        <v>206</v>
      </c>
      <c r="C20" s="160" t="str">
        <f>VLOOKUP(B20,Startlist!B:F,2,FALSE)</f>
        <v>MV3</v>
      </c>
      <c r="D20" s="161" t="str">
        <f>CONCATENATE(VLOOKUP(B20,Startlist!B:H,3,FALSE)," / ",VLOOKUP(B20,Startlist!B:H,4,FALSE))</f>
        <v>Kevin Kuusik / Cristen Laos</v>
      </c>
      <c r="E20" s="162" t="str">
        <f>VLOOKUP(B20,Startlist!B:F,5,FALSE)</f>
        <v>EST</v>
      </c>
      <c r="F20" s="161" t="str">
        <f>VLOOKUP(B20,Startlist!B:H,7,FALSE)</f>
        <v>Ford Fiesta R2</v>
      </c>
      <c r="G20" s="161" t="str">
        <f>VLOOKUP(B20,Startlist!B:H,6,FALSE)</f>
        <v>OT RACING</v>
      </c>
      <c r="H20" s="163" t="str">
        <f>VLOOKUP(B20,Results!B:Q,16,FALSE)</f>
        <v> 1:01.40,9</v>
      </c>
      <c r="I20" s="208"/>
    </row>
    <row r="21" spans="1:9" ht="15" customHeight="1">
      <c r="A21" s="266">
        <f t="shared" si="0"/>
        <v>14</v>
      </c>
      <c r="B21" s="112">
        <v>16</v>
      </c>
      <c r="C21" s="160" t="str">
        <f>VLOOKUP(B21,Startlist!B:F,2,FALSE)</f>
        <v>MV4</v>
      </c>
      <c r="D21" s="161" t="str">
        <f>CONCATENATE(VLOOKUP(B21,Startlist!B:H,3,FALSE)," / ",VLOOKUP(B21,Startlist!B:H,4,FALSE))</f>
        <v>Mait Madik / Toomas Tauk</v>
      </c>
      <c r="E21" s="162" t="str">
        <f>VLOOKUP(B21,Startlist!B:F,5,FALSE)</f>
        <v>EST</v>
      </c>
      <c r="F21" s="161" t="str">
        <f>VLOOKUP(B21,Startlist!B:H,7,FALSE)</f>
        <v>Honda Civic Type-R</v>
      </c>
      <c r="G21" s="161" t="str">
        <f>VLOOKUP(B21,Startlist!B:H,6,FALSE)</f>
        <v>PROREHV RALLY TEAM</v>
      </c>
      <c r="H21" s="163" t="str">
        <f>VLOOKUP(B21,Results!B:Q,16,FALSE)</f>
        <v> 1:02.12,5</v>
      </c>
      <c r="I21" s="208"/>
    </row>
    <row r="22" spans="1:9" ht="15" customHeight="1">
      <c r="A22" s="266">
        <f t="shared" si="0"/>
        <v>15</v>
      </c>
      <c r="B22" s="112">
        <v>22</v>
      </c>
      <c r="C22" s="160" t="str">
        <f>VLOOKUP(B22,Startlist!B:F,2,FALSE)</f>
        <v>MV6</v>
      </c>
      <c r="D22" s="161" t="str">
        <f>CONCATENATE(VLOOKUP(B22,Startlist!B:H,3,FALSE)," / ",VLOOKUP(B22,Startlist!B:H,4,FALSE))</f>
        <v>Madis Vanaselja / Jaanus Hōbemägi</v>
      </c>
      <c r="E22" s="162" t="str">
        <f>VLOOKUP(B22,Startlist!B:F,5,FALSE)</f>
        <v>EST</v>
      </c>
      <c r="F22" s="161" t="str">
        <f>VLOOKUP(B22,Startlist!B:H,7,FALSE)</f>
        <v>BMW M3</v>
      </c>
      <c r="G22" s="161" t="str">
        <f>VLOOKUP(B22,Startlist!B:H,6,FALSE)</f>
        <v>MS RACING</v>
      </c>
      <c r="H22" s="163" t="str">
        <f>VLOOKUP(B22,Results!B:Q,16,FALSE)</f>
        <v> 1:02.21,1</v>
      </c>
      <c r="I22" s="208"/>
    </row>
    <row r="23" spans="1:9" ht="15" customHeight="1">
      <c r="A23" s="266">
        <f t="shared" si="0"/>
        <v>16</v>
      </c>
      <c r="B23" s="112">
        <v>21</v>
      </c>
      <c r="C23" s="160" t="str">
        <f>VLOOKUP(B23,Startlist!B:F,2,FALSE)</f>
        <v>MV6</v>
      </c>
      <c r="D23" s="161" t="str">
        <f>CONCATENATE(VLOOKUP(B23,Startlist!B:H,3,FALSE)," / ",VLOOKUP(B23,Startlist!B:H,4,FALSE))</f>
        <v>Lembit Soe / Ahto Pihlas</v>
      </c>
      <c r="E23" s="162" t="str">
        <f>VLOOKUP(B23,Startlist!B:F,5,FALSE)</f>
        <v>EST</v>
      </c>
      <c r="F23" s="161" t="str">
        <f>VLOOKUP(B23,Startlist!B:H,7,FALSE)</f>
        <v>Toyota Starlet</v>
      </c>
      <c r="G23" s="161" t="str">
        <f>VLOOKUP(B23,Startlist!B:H,6,FALSE)</f>
        <v>SAR-TECH MOTORSPORT</v>
      </c>
      <c r="H23" s="163" t="str">
        <f>VLOOKUP(B23,Results!B:Q,16,FALSE)</f>
        <v> 1:03.10,5</v>
      </c>
      <c r="I23" s="208"/>
    </row>
    <row r="24" spans="1:9" ht="15" customHeight="1">
      <c r="A24" s="266">
        <f t="shared" si="0"/>
        <v>17</v>
      </c>
      <c r="B24" s="112">
        <v>31</v>
      </c>
      <c r="C24" s="160" t="str">
        <f>VLOOKUP(B24,Startlist!B:F,2,FALSE)</f>
        <v>MV7</v>
      </c>
      <c r="D24" s="161" t="str">
        <f>CONCATENATE(VLOOKUP(B24,Startlist!B:H,3,FALSE)," / ",VLOOKUP(B24,Startlist!B:H,4,FALSE))</f>
        <v>Henri Franke / Alain Sivous</v>
      </c>
      <c r="E24" s="162" t="str">
        <f>VLOOKUP(B24,Startlist!B:F,5,FALSE)</f>
        <v>EST</v>
      </c>
      <c r="F24" s="161" t="str">
        <f>VLOOKUP(B24,Startlist!B:H,7,FALSE)</f>
        <v>Subaru Impreza</v>
      </c>
      <c r="G24" s="161" t="str">
        <f>VLOOKUP(B24,Startlist!B:H,6,FALSE)</f>
        <v>ECOM MOTORSPORT</v>
      </c>
      <c r="H24" s="163" t="str">
        <f>VLOOKUP(B24,Results!B:Q,16,FALSE)</f>
        <v> 1:04.24,4</v>
      </c>
      <c r="I24" s="208"/>
    </row>
    <row r="25" spans="1:9" ht="15" customHeight="1">
      <c r="A25" s="266">
        <f t="shared" si="0"/>
        <v>18</v>
      </c>
      <c r="B25" s="112">
        <v>50</v>
      </c>
      <c r="C25" s="160" t="str">
        <f>VLOOKUP(B25,Startlist!B:F,2,FALSE)</f>
        <v>MV6</v>
      </c>
      <c r="D25" s="161" t="str">
        <f>CONCATENATE(VLOOKUP(B25,Startlist!B:H,3,FALSE)," / ",VLOOKUP(B25,Startlist!B:H,4,FALSE))</f>
        <v>Peeter Kaibald / Sven Andevei</v>
      </c>
      <c r="E25" s="162" t="str">
        <f>VLOOKUP(B25,Startlist!B:F,5,FALSE)</f>
        <v>EST</v>
      </c>
      <c r="F25" s="161" t="str">
        <f>VLOOKUP(B25,Startlist!B:H,7,FALSE)</f>
        <v>BMW M3</v>
      </c>
      <c r="G25" s="161" t="str">
        <f>VLOOKUP(B25,Startlist!B:H,6,FALSE)</f>
        <v>MS RACING</v>
      </c>
      <c r="H25" s="163" t="str">
        <f>VLOOKUP(B25,Results!B:Q,16,FALSE)</f>
        <v> 1:04.35,3</v>
      </c>
      <c r="I25" s="208"/>
    </row>
    <row r="26" spans="1:9" ht="15" customHeight="1">
      <c r="A26" s="266">
        <f t="shared" si="0"/>
        <v>19</v>
      </c>
      <c r="B26" s="112">
        <v>44</v>
      </c>
      <c r="C26" s="160" t="str">
        <f>VLOOKUP(B26,Startlist!B:F,2,FALSE)</f>
        <v>MV5</v>
      </c>
      <c r="D26" s="161" t="str">
        <f>CONCATENATE(VLOOKUP(B26,Startlist!B:H,3,FALSE)," / ",VLOOKUP(B26,Startlist!B:H,4,FALSE))</f>
        <v>Gert-Kaupo Kähr / Jan Pantalon</v>
      </c>
      <c r="E26" s="162" t="str">
        <f>VLOOKUP(B26,Startlist!B:F,5,FALSE)</f>
        <v>EST</v>
      </c>
      <c r="F26" s="161" t="str">
        <f>VLOOKUP(B26,Startlist!B:H,7,FALSE)</f>
        <v>Honda Civic</v>
      </c>
      <c r="G26" s="161" t="str">
        <f>VLOOKUP(B26,Startlist!B:H,6,FALSE)</f>
        <v>PROREX RACING</v>
      </c>
      <c r="H26" s="163" t="str">
        <f>VLOOKUP(B26,Results!B:Q,16,FALSE)</f>
        <v> 1:05.01,8</v>
      </c>
      <c r="I26" s="208"/>
    </row>
    <row r="27" spans="1:9" ht="15" customHeight="1">
      <c r="A27" s="266">
        <f t="shared" si="0"/>
        <v>20</v>
      </c>
      <c r="B27" s="112">
        <v>34</v>
      </c>
      <c r="C27" s="160" t="str">
        <f>VLOOKUP(B27,Startlist!B:F,2,FALSE)</f>
        <v>MV5</v>
      </c>
      <c r="D27" s="161" t="str">
        <f>CONCATENATE(VLOOKUP(B27,Startlist!B:H,3,FALSE)," / ",VLOOKUP(B27,Startlist!B:H,4,FALSE))</f>
        <v>Janar Tänak / Janno ōunpuu</v>
      </c>
      <c r="E27" s="162" t="str">
        <f>VLOOKUP(B27,Startlist!B:F,5,FALSE)</f>
        <v>EST</v>
      </c>
      <c r="F27" s="161" t="str">
        <f>VLOOKUP(B27,Startlist!B:H,7,FALSE)</f>
        <v>LADA S1600</v>
      </c>
      <c r="G27" s="161" t="str">
        <f>VLOOKUP(B27,Startlist!B:H,6,FALSE)</f>
        <v>OT RACING</v>
      </c>
      <c r="H27" s="163" t="str">
        <f>VLOOKUP(B27,Results!B:Q,16,FALSE)</f>
        <v> 1:05.13,8</v>
      </c>
      <c r="I27" s="208"/>
    </row>
    <row r="28" spans="1:9" ht="15" customHeight="1">
      <c r="A28" s="266">
        <f t="shared" si="0"/>
        <v>21</v>
      </c>
      <c r="B28" s="112">
        <v>18</v>
      </c>
      <c r="C28" s="160" t="str">
        <f>VLOOKUP(B28,Startlist!B:F,2,FALSE)</f>
        <v>MV6</v>
      </c>
      <c r="D28" s="161" t="str">
        <f>CONCATENATE(VLOOKUP(B28,Startlist!B:H,3,FALSE)," / ",VLOOKUP(B28,Startlist!B:H,4,FALSE))</f>
        <v>Dmitry Nikonchuk / Elena Nikonchuk</v>
      </c>
      <c r="E28" s="162" t="str">
        <f>VLOOKUP(B28,Startlist!B:F,5,FALSE)</f>
        <v>RUS</v>
      </c>
      <c r="F28" s="161" t="str">
        <f>VLOOKUP(B28,Startlist!B:H,7,FALSE)</f>
        <v>BMW M3</v>
      </c>
      <c r="G28" s="161" t="str">
        <f>VLOOKUP(B28,Startlist!B:H,6,FALSE)</f>
        <v>MS RACING</v>
      </c>
      <c r="H28" s="163" t="str">
        <f>VLOOKUP(B28,Results!B:Q,16,FALSE)</f>
        <v> 1:05.22,9</v>
      </c>
      <c r="I28" s="208"/>
    </row>
    <row r="29" spans="1:9" ht="15" customHeight="1">
      <c r="A29" s="266">
        <f t="shared" si="0"/>
        <v>22</v>
      </c>
      <c r="B29" s="112">
        <v>56</v>
      </c>
      <c r="C29" s="160" t="str">
        <f>VLOOKUP(B29,Startlist!B:F,2,FALSE)</f>
        <v>MV4</v>
      </c>
      <c r="D29" s="161" t="str">
        <f>CONCATENATE(VLOOKUP(B29,Startlist!B:H,3,FALSE)," / ",VLOOKUP(B29,Startlist!B:H,4,FALSE))</f>
        <v>Silver Sōmer / Gert Virves</v>
      </c>
      <c r="E29" s="162" t="str">
        <f>VLOOKUP(B29,Startlist!B:F,5,FALSE)</f>
        <v>EST</v>
      </c>
      <c r="F29" s="161" t="str">
        <f>VLOOKUP(B29,Startlist!B:H,7,FALSE)</f>
        <v>Opel Astra</v>
      </c>
      <c r="G29" s="161" t="str">
        <f>VLOOKUP(B29,Startlist!B:H,6,FALSE)</f>
        <v>ECOM MOTORSPORT</v>
      </c>
      <c r="H29" s="163" t="str">
        <f>VLOOKUP(B29,Results!B:Q,16,FALSE)</f>
        <v> 1:05.23,5</v>
      </c>
      <c r="I29" s="208"/>
    </row>
    <row r="30" spans="1:9" ht="15" customHeight="1">
      <c r="A30" s="266">
        <f t="shared" si="0"/>
        <v>23</v>
      </c>
      <c r="B30" s="112">
        <v>20</v>
      </c>
      <c r="C30" s="160" t="str">
        <f>VLOOKUP(B30,Startlist!B:F,2,FALSE)</f>
        <v>MV6</v>
      </c>
      <c r="D30" s="161" t="str">
        <f>CONCATENATE(VLOOKUP(B30,Startlist!B:H,3,FALSE)," / ",VLOOKUP(B30,Startlist!B:H,4,FALSE))</f>
        <v>Marko Ringenberg / Allar Heina</v>
      </c>
      <c r="E30" s="162" t="str">
        <f>VLOOKUP(B30,Startlist!B:F,5,FALSE)</f>
        <v>EST</v>
      </c>
      <c r="F30" s="161" t="str">
        <f>VLOOKUP(B30,Startlist!B:H,7,FALSE)</f>
        <v>BMW M3</v>
      </c>
      <c r="G30" s="161" t="str">
        <f>VLOOKUP(B30,Startlist!B:H,6,FALSE)</f>
        <v>CUEKS RACING</v>
      </c>
      <c r="H30" s="163" t="str">
        <f>VLOOKUP(B30,Results!B:Q,16,FALSE)</f>
        <v> 1:06.17,6</v>
      </c>
      <c r="I30" s="208"/>
    </row>
    <row r="31" spans="1:9" ht="15" customHeight="1">
      <c r="A31" s="266">
        <f t="shared" si="0"/>
        <v>24</v>
      </c>
      <c r="B31" s="112">
        <v>54</v>
      </c>
      <c r="C31" s="160" t="str">
        <f>VLOOKUP(B31,Startlist!B:F,2,FALSE)</f>
        <v>MV6</v>
      </c>
      <c r="D31" s="161" t="str">
        <f>CONCATENATE(VLOOKUP(B31,Startlist!B:H,3,FALSE)," / ",VLOOKUP(B31,Startlist!B:H,4,FALSE))</f>
        <v>Gert Kull / Toomas Keskküla</v>
      </c>
      <c r="E31" s="162" t="str">
        <f>VLOOKUP(B31,Startlist!B:F,5,FALSE)</f>
        <v>EST</v>
      </c>
      <c r="F31" s="161" t="str">
        <f>VLOOKUP(B31,Startlist!B:H,7,FALSE)</f>
        <v>BMW M3</v>
      </c>
      <c r="G31" s="161" t="str">
        <f>VLOOKUP(B31,Startlist!B:H,6,FALSE)</f>
        <v>MS RACING</v>
      </c>
      <c r="H31" s="163" t="str">
        <f>VLOOKUP(B31,Results!B:Q,16,FALSE)</f>
        <v> 1:06.36,6</v>
      </c>
      <c r="I31" s="208"/>
    </row>
    <row r="32" spans="1:9" ht="15" customHeight="1">
      <c r="A32" s="266">
        <f t="shared" si="0"/>
        <v>25</v>
      </c>
      <c r="B32" s="112">
        <v>33</v>
      </c>
      <c r="C32" s="160" t="str">
        <f>VLOOKUP(B32,Startlist!B:F,2,FALSE)</f>
        <v>MV4</v>
      </c>
      <c r="D32" s="161" t="str">
        <f>CONCATENATE(VLOOKUP(B32,Startlist!B:H,3,FALSE)," / ",VLOOKUP(B32,Startlist!B:H,4,FALSE))</f>
        <v>Karl Jalakas / Rando Tark</v>
      </c>
      <c r="E32" s="162" t="str">
        <f>VLOOKUP(B32,Startlist!B:F,5,FALSE)</f>
        <v>EST</v>
      </c>
      <c r="F32" s="161" t="str">
        <f>VLOOKUP(B32,Startlist!B:H,7,FALSE)</f>
        <v>BMW Compact</v>
      </c>
      <c r="G32" s="161" t="str">
        <f>VLOOKUP(B32,Startlist!B:H,6,FALSE)</f>
        <v>SAR-TECH MOTORSPORT</v>
      </c>
      <c r="H32" s="163" t="str">
        <f>VLOOKUP(B32,Results!B:Q,16,FALSE)</f>
        <v> 1:06.59,2</v>
      </c>
      <c r="I32" s="208"/>
    </row>
    <row r="33" spans="1:9" ht="15" customHeight="1">
      <c r="A33" s="266">
        <f t="shared" si="0"/>
        <v>26</v>
      </c>
      <c r="B33" s="112">
        <v>5</v>
      </c>
      <c r="C33" s="160" t="str">
        <f>VLOOKUP(B33,Startlist!B:F,2,FALSE)</f>
        <v>MV7</v>
      </c>
      <c r="D33" s="161" t="str">
        <f>CONCATENATE(VLOOKUP(B33,Startlist!B:H,3,FALSE)," / ",VLOOKUP(B33,Startlist!B:H,4,FALSE))</f>
        <v>Priit Koik / Uku-Alar Heldna</v>
      </c>
      <c r="E33" s="162" t="str">
        <f>VLOOKUP(B33,Startlist!B:F,5,FALSE)</f>
        <v>EST</v>
      </c>
      <c r="F33" s="161" t="str">
        <f>VLOOKUP(B33,Startlist!B:H,7,FALSE)</f>
        <v>Mitsubishi Lancer Evo 8</v>
      </c>
      <c r="G33" s="161" t="str">
        <f>VLOOKUP(B33,Startlist!B:H,6,FALSE)</f>
        <v>KAUR MOTORSPORT</v>
      </c>
      <c r="H33" s="163" t="str">
        <f>VLOOKUP(B33,Results!B:Q,16,FALSE)</f>
        <v> 1:07.44,8</v>
      </c>
      <c r="I33" s="208"/>
    </row>
    <row r="34" spans="1:9" ht="15" customHeight="1">
      <c r="A34" s="266">
        <f t="shared" si="0"/>
        <v>27</v>
      </c>
      <c r="B34" s="112">
        <v>61</v>
      </c>
      <c r="C34" s="160" t="str">
        <f>VLOOKUP(B34,Startlist!B:F,2,FALSE)</f>
        <v>MV5</v>
      </c>
      <c r="D34" s="161" t="str">
        <f>CONCATENATE(VLOOKUP(B34,Startlist!B:H,3,FALSE)," / ",VLOOKUP(B34,Startlist!B:H,4,FALSE))</f>
        <v>Alari Sillaste / Arvo Liimann</v>
      </c>
      <c r="E34" s="162" t="str">
        <f>VLOOKUP(B34,Startlist!B:F,5,FALSE)</f>
        <v>EST</v>
      </c>
      <c r="F34" s="161" t="str">
        <f>VLOOKUP(B34,Startlist!B:H,7,FALSE)</f>
        <v>AZLK 2140</v>
      </c>
      <c r="G34" s="161" t="str">
        <f>VLOOKUP(B34,Startlist!B:H,6,FALSE)</f>
        <v>ECOM MOTORSPORT</v>
      </c>
      <c r="H34" s="163" t="str">
        <f>VLOOKUP(B34,Results!B:Q,16,FALSE)</f>
        <v> 1:08.41,8</v>
      </c>
      <c r="I34" s="208"/>
    </row>
    <row r="35" spans="1:9" ht="15" customHeight="1">
      <c r="A35" s="266">
        <f t="shared" si="0"/>
        <v>28</v>
      </c>
      <c r="B35" s="112">
        <v>62</v>
      </c>
      <c r="C35" s="160" t="str">
        <f>VLOOKUP(B35,Startlist!B:F,2,FALSE)</f>
        <v>MV8</v>
      </c>
      <c r="D35" s="161" t="str">
        <f>CONCATENATE(VLOOKUP(B35,Startlist!B:H,3,FALSE)," / ",VLOOKUP(B35,Startlist!B:H,4,FALSE))</f>
        <v>Taavi Niinemets / Esko Allika</v>
      </c>
      <c r="E35" s="162" t="str">
        <f>VLOOKUP(B35,Startlist!B:F,5,FALSE)</f>
        <v>EST</v>
      </c>
      <c r="F35" s="161" t="str">
        <f>VLOOKUP(B35,Startlist!B:H,7,FALSE)</f>
        <v>GAZ 51A</v>
      </c>
      <c r="G35" s="161" t="str">
        <f>VLOOKUP(B35,Startlist!B:H,6,FALSE)</f>
        <v>GAZ RALLIKLUBI</v>
      </c>
      <c r="H35" s="163" t="str">
        <f>VLOOKUP(B35,Results!B:Q,16,FALSE)</f>
        <v> 1:09.23,6</v>
      </c>
      <c r="I35" s="208"/>
    </row>
    <row r="36" spans="1:9" ht="15" customHeight="1">
      <c r="A36" s="266">
        <f t="shared" si="0"/>
        <v>29</v>
      </c>
      <c r="B36" s="112">
        <v>64</v>
      </c>
      <c r="C36" s="160" t="str">
        <f>VLOOKUP(B36,Startlist!B:F,2,FALSE)</f>
        <v>MV8</v>
      </c>
      <c r="D36" s="161" t="str">
        <f>CONCATENATE(VLOOKUP(B36,Startlist!B:H,3,FALSE)," / ",VLOOKUP(B36,Startlist!B:H,4,FALSE))</f>
        <v>Rainer Tuberik / Tauri Taevas</v>
      </c>
      <c r="E36" s="162" t="str">
        <f>VLOOKUP(B36,Startlist!B:F,5,FALSE)</f>
        <v>EST</v>
      </c>
      <c r="F36" s="161" t="str">
        <f>VLOOKUP(B36,Startlist!B:H,7,FALSE)</f>
        <v>GAZ 51</v>
      </c>
      <c r="G36" s="161" t="str">
        <f>VLOOKUP(B36,Startlist!B:H,6,FALSE)</f>
        <v>GAZ RALLIKLUBI</v>
      </c>
      <c r="H36" s="163" t="str">
        <f>VLOOKUP(B36,Results!B:Q,16,FALSE)</f>
        <v> 1:10.41,8</v>
      </c>
      <c r="I36" s="208"/>
    </row>
    <row r="37" spans="1:9" ht="15" customHeight="1">
      <c r="A37" s="266">
        <f t="shared" si="0"/>
        <v>30</v>
      </c>
      <c r="B37" s="112">
        <v>43</v>
      </c>
      <c r="C37" s="160" t="str">
        <f>VLOOKUP(B37,Startlist!B:F,2,FALSE)</f>
        <v>MV5</v>
      </c>
      <c r="D37" s="161" t="str">
        <f>CONCATENATE(VLOOKUP(B37,Startlist!B:H,3,FALSE)," / ",VLOOKUP(B37,Startlist!B:H,4,FALSE))</f>
        <v>Klim Baikov / Andrey Kleshchev</v>
      </c>
      <c r="E37" s="162" t="str">
        <f>VLOOKUP(B37,Startlist!B:F,5,FALSE)</f>
        <v>RUS</v>
      </c>
      <c r="F37" s="161" t="str">
        <f>VLOOKUP(B37,Startlist!B:H,7,FALSE)</f>
        <v>LADA 2105</v>
      </c>
      <c r="G37" s="161" t="str">
        <f>VLOOKUP(B37,Startlist!B:H,6,FALSE)</f>
        <v>KLIM BAIKOV</v>
      </c>
      <c r="H37" s="163" t="str">
        <f>VLOOKUP(B37,Results!B:Q,16,FALSE)</f>
        <v> 1:11.10,3</v>
      </c>
      <c r="I37" s="208"/>
    </row>
    <row r="38" spans="1:9" ht="15" customHeight="1">
      <c r="A38" s="266">
        <f t="shared" si="0"/>
        <v>31</v>
      </c>
      <c r="B38" s="112">
        <v>57</v>
      </c>
      <c r="C38" s="160" t="str">
        <f>VLOOKUP(B38,Startlist!B:F,2,FALSE)</f>
        <v>MV5</v>
      </c>
      <c r="D38" s="161" t="str">
        <f>CONCATENATE(VLOOKUP(B38,Startlist!B:H,3,FALSE)," / ",VLOOKUP(B38,Startlist!B:H,4,FALSE))</f>
        <v>Stef Vanparijs / Maila Vaher</v>
      </c>
      <c r="E38" s="162" t="str">
        <f>VLOOKUP(B38,Startlist!B:F,5,FALSE)</f>
        <v>EST</v>
      </c>
      <c r="F38" s="161" t="str">
        <f>VLOOKUP(B38,Startlist!B:H,7,FALSE)</f>
        <v>Nissan Sunny</v>
      </c>
      <c r="G38" s="161" t="str">
        <f>VLOOKUP(B38,Startlist!B:H,6,FALSE)</f>
        <v>SAR-TECH MOTORSPORT</v>
      </c>
      <c r="H38" s="163" t="str">
        <f>VLOOKUP(B38,Results!B:Q,16,FALSE)</f>
        <v> 1:12.06,1</v>
      </c>
      <c r="I38" s="208"/>
    </row>
    <row r="39" spans="1:9" ht="15" customHeight="1">
      <c r="A39" s="266">
        <f t="shared" si="0"/>
        <v>32</v>
      </c>
      <c r="B39" s="112">
        <v>68</v>
      </c>
      <c r="C39" s="160" t="str">
        <f>VLOOKUP(B39,Startlist!B:F,2,FALSE)</f>
        <v>MV8</v>
      </c>
      <c r="D39" s="161" t="str">
        <f>CONCATENATE(VLOOKUP(B39,Startlist!B:H,3,FALSE)," / ",VLOOKUP(B39,Startlist!B:H,4,FALSE))</f>
        <v>Kristo Laadre / Andres Lichtfeldt</v>
      </c>
      <c r="E39" s="162" t="str">
        <f>VLOOKUP(B39,Startlist!B:F,5,FALSE)</f>
        <v>EST</v>
      </c>
      <c r="F39" s="161" t="str">
        <f>VLOOKUP(B39,Startlist!B:H,7,FALSE)</f>
        <v>GAZ 51A LANG</v>
      </c>
      <c r="G39" s="161" t="str">
        <f>VLOOKUP(B39,Startlist!B:H,6,FALSE)</f>
        <v>GAZ RALLIKLUBI</v>
      </c>
      <c r="H39" s="163" t="str">
        <f>VLOOKUP(B39,Results!B:Q,16,FALSE)</f>
        <v> 1:12.48,3</v>
      </c>
      <c r="I39" s="208"/>
    </row>
    <row r="40" spans="1:9" ht="15" customHeight="1">
      <c r="A40" s="266">
        <f t="shared" si="0"/>
        <v>33</v>
      </c>
      <c r="B40" s="112">
        <v>60</v>
      </c>
      <c r="C40" s="160" t="str">
        <f>VLOOKUP(B40,Startlist!B:F,2,FALSE)</f>
        <v>MV5</v>
      </c>
      <c r="D40" s="161" t="str">
        <f>CONCATENATE(VLOOKUP(B40,Startlist!B:H,3,FALSE)," / ",VLOOKUP(B40,Startlist!B:H,4,FALSE))</f>
        <v>Siim Kahar / Lauri Veso</v>
      </c>
      <c r="E40" s="162" t="str">
        <f>VLOOKUP(B40,Startlist!B:F,5,FALSE)</f>
        <v>EST</v>
      </c>
      <c r="F40" s="161" t="str">
        <f>VLOOKUP(B40,Startlist!B:H,7,FALSE)</f>
        <v>LADA VFTS</v>
      </c>
      <c r="G40" s="161" t="str">
        <f>VLOOKUP(B40,Startlist!B:H,6,FALSE)</f>
        <v>ECOM MOTORSPORT</v>
      </c>
      <c r="H40" s="163" t="str">
        <f>VLOOKUP(B40,Results!B:Q,16,FALSE)</f>
        <v> 1:13.06,9</v>
      </c>
      <c r="I40" s="208"/>
    </row>
    <row r="41" spans="1:9" ht="15" customHeight="1">
      <c r="A41" s="266">
        <f t="shared" si="0"/>
        <v>34</v>
      </c>
      <c r="B41" s="112">
        <v>29</v>
      </c>
      <c r="C41" s="160" t="str">
        <f>VLOOKUP(B41,Startlist!B:F,2,FALSE)</f>
        <v>MV7</v>
      </c>
      <c r="D41" s="161" t="str">
        <f>CONCATENATE(VLOOKUP(B41,Startlist!B:H,3,FALSE)," / ",VLOOKUP(B41,Startlist!B:H,4,FALSE))</f>
        <v>Siim Liivamägi / Edvin Parisalu</v>
      </c>
      <c r="E41" s="162" t="str">
        <f>VLOOKUP(B41,Startlist!B:F,5,FALSE)</f>
        <v>EST</v>
      </c>
      <c r="F41" s="161" t="str">
        <f>VLOOKUP(B41,Startlist!B:H,7,FALSE)</f>
        <v>Mitsubishi Lancer Evo 6</v>
      </c>
      <c r="G41" s="161" t="str">
        <f>VLOOKUP(B41,Startlist!B:H,6,FALSE)</f>
        <v>MS RACING</v>
      </c>
      <c r="H41" s="163" t="str">
        <f>VLOOKUP(B41,Results!B:Q,16,FALSE)</f>
        <v> 1:13.10,4</v>
      </c>
      <c r="I41" s="208"/>
    </row>
    <row r="42" spans="1:9" ht="15" customHeight="1">
      <c r="A42" s="266">
        <f t="shared" si="0"/>
        <v>35</v>
      </c>
      <c r="B42" s="112">
        <v>52</v>
      </c>
      <c r="C42" s="160" t="str">
        <f>VLOOKUP(B42,Startlist!B:F,2,FALSE)</f>
        <v>MV6</v>
      </c>
      <c r="D42" s="161" t="str">
        <f>CONCATENATE(VLOOKUP(B42,Startlist!B:H,3,FALSE)," / ",VLOOKUP(B42,Startlist!B:H,4,FALSE))</f>
        <v>Indrek Ups / Fredi Kostikov</v>
      </c>
      <c r="E42" s="162" t="str">
        <f>VLOOKUP(B42,Startlist!B:F,5,FALSE)</f>
        <v>EST</v>
      </c>
      <c r="F42" s="161" t="str">
        <f>VLOOKUP(B42,Startlist!B:H,7,FALSE)</f>
        <v>BMW 318</v>
      </c>
      <c r="G42" s="161" t="str">
        <f>VLOOKUP(B42,Startlist!B:H,6,FALSE)</f>
        <v>LAITSERALLYPARK</v>
      </c>
      <c r="H42" s="163" t="str">
        <f>VLOOKUP(B42,Results!B:Q,16,FALSE)</f>
        <v> 1:14.48,8</v>
      </c>
      <c r="I42" s="208"/>
    </row>
    <row r="43" spans="1:9" ht="15" customHeight="1">
      <c r="A43" s="266">
        <f t="shared" si="0"/>
        <v>36</v>
      </c>
      <c r="B43" s="112">
        <v>51</v>
      </c>
      <c r="C43" s="160" t="str">
        <f>VLOOKUP(B43,Startlist!B:F,2,FALSE)</f>
        <v>MV4</v>
      </c>
      <c r="D43" s="161" t="str">
        <f>CONCATENATE(VLOOKUP(B43,Startlist!B:H,3,FALSE)," / ",VLOOKUP(B43,Startlist!B:H,4,FALSE))</f>
        <v>Ülari Randmer / Linnar Simmo</v>
      </c>
      <c r="E43" s="162" t="str">
        <f>VLOOKUP(B43,Startlist!B:F,5,FALSE)</f>
        <v>EST</v>
      </c>
      <c r="F43" s="161" t="str">
        <f>VLOOKUP(B43,Startlist!B:H,7,FALSE)</f>
        <v>VW Golf</v>
      </c>
      <c r="G43" s="161" t="str">
        <f>VLOOKUP(B43,Startlist!B:H,6,FALSE)</f>
        <v>MS RACING</v>
      </c>
      <c r="H43" s="163" t="str">
        <f>VLOOKUP(B43,Results!B:Q,16,FALSE)</f>
        <v> 1:15.01,3</v>
      </c>
      <c r="I43" s="208"/>
    </row>
    <row r="44" spans="1:9" ht="15" customHeight="1">
      <c r="A44" s="266">
        <f t="shared" si="0"/>
        <v>37</v>
      </c>
      <c r="B44" s="112">
        <v>25</v>
      </c>
      <c r="C44" s="160" t="str">
        <f>VLOOKUP(B44,Startlist!B:F,2,FALSE)</f>
        <v>MV7</v>
      </c>
      <c r="D44" s="161" t="str">
        <f>CONCATENATE(VLOOKUP(B44,Startlist!B:H,3,FALSE)," / ",VLOOKUP(B44,Startlist!B:H,4,FALSE))</f>
        <v>Vadim Kuznetsov / Roman Kapustin</v>
      </c>
      <c r="E44" s="162" t="str">
        <f>VLOOKUP(B44,Startlist!B:F,5,FALSE)</f>
        <v>RUS</v>
      </c>
      <c r="F44" s="161" t="str">
        <f>VLOOKUP(B44,Startlist!B:H,7,FALSE)</f>
        <v>Mitsubishi Lancer Evo 8</v>
      </c>
      <c r="G44" s="161" t="str">
        <f>VLOOKUP(B44,Startlist!B:H,6,FALSE)</f>
        <v>TIKKRI MOTORSPORT</v>
      </c>
      <c r="H44" s="163" t="str">
        <f>VLOOKUP(B44,Results!B:Q,16,FALSE)</f>
        <v> 1:16.08,9</v>
      </c>
      <c r="I44" s="208"/>
    </row>
    <row r="45" spans="1:9" ht="15" customHeight="1">
      <c r="A45" s="266">
        <f t="shared" si="0"/>
        <v>38</v>
      </c>
      <c r="B45" s="112">
        <v>35</v>
      </c>
      <c r="C45" s="160" t="str">
        <f>VLOOKUP(B45,Startlist!B:F,2,FALSE)</f>
        <v>MV5</v>
      </c>
      <c r="D45" s="161" t="str">
        <f>CONCATENATE(VLOOKUP(B45,Startlist!B:H,3,FALSE)," / ",VLOOKUP(B45,Startlist!B:H,4,FALSE))</f>
        <v>Kermo Laus / Kauri Pannas</v>
      </c>
      <c r="E45" s="162" t="str">
        <f>VLOOKUP(B45,Startlist!B:F,5,FALSE)</f>
        <v>EST</v>
      </c>
      <c r="F45" s="161" t="str">
        <f>VLOOKUP(B45,Startlist!B:H,7,FALSE)</f>
        <v>Nissan Sunny</v>
      </c>
      <c r="G45" s="161" t="str">
        <f>VLOOKUP(B45,Startlist!B:H,6,FALSE)</f>
        <v>SAR-TECH MOTORSPORT</v>
      </c>
      <c r="H45" s="163" t="str">
        <f>VLOOKUP(B45,Results!B:Q,16,FALSE)</f>
        <v> 1:16.31,7</v>
      </c>
      <c r="I45" s="208"/>
    </row>
    <row r="46" spans="1:9" ht="15" customHeight="1">
      <c r="A46" s="266">
        <f t="shared" si="0"/>
        <v>39</v>
      </c>
      <c r="B46" s="112">
        <v>69</v>
      </c>
      <c r="C46" s="160" t="str">
        <f>VLOOKUP(B46,Startlist!B:F,2,FALSE)</f>
        <v>MV8</v>
      </c>
      <c r="D46" s="161" t="str">
        <f>CONCATENATE(VLOOKUP(B46,Startlist!B:H,3,FALSE)," / ",VLOOKUP(B46,Startlist!B:H,4,FALSE))</f>
        <v>Tarmo Bortnik / Indrek Tulp</v>
      </c>
      <c r="E46" s="162" t="str">
        <f>VLOOKUP(B46,Startlist!B:F,5,FALSE)</f>
        <v>EST</v>
      </c>
      <c r="F46" s="161" t="str">
        <f>VLOOKUP(B46,Startlist!B:H,7,FALSE)</f>
        <v>GAZ 51A</v>
      </c>
      <c r="G46" s="161" t="str">
        <f>VLOOKUP(B46,Startlist!B:H,6,FALSE)</f>
        <v>GAZ RALLIKLUBI</v>
      </c>
      <c r="H46" s="163" t="str">
        <f>VLOOKUP(B46,Results!B:Q,16,FALSE)</f>
        <v> 1:18.19,5</v>
      </c>
      <c r="I46" s="208"/>
    </row>
    <row r="47" spans="1:9" ht="15" customHeight="1">
      <c r="A47" s="266"/>
      <c r="B47" s="112">
        <v>4</v>
      </c>
      <c r="C47" s="160" t="str">
        <f>VLOOKUP(B47,Startlist!B:F,2,FALSE)</f>
        <v>MV7</v>
      </c>
      <c r="D47" s="161" t="str">
        <f>CONCATENATE(VLOOKUP(B47,Startlist!B:H,3,FALSE)," / ",VLOOKUP(B47,Startlist!B:H,4,FALSE))</f>
        <v>Ranno Bundsen / Robert Loshtshenikov</v>
      </c>
      <c r="E47" s="162" t="str">
        <f>VLOOKUP(B47,Startlist!B:F,5,FALSE)</f>
        <v>EST</v>
      </c>
      <c r="F47" s="161" t="str">
        <f>VLOOKUP(B47,Startlist!B:H,7,FALSE)</f>
        <v>Mitsubishi Lancer Evo 8</v>
      </c>
      <c r="G47" s="161" t="str">
        <f>VLOOKUP(B47,Startlist!B:H,6,FALSE)</f>
        <v>TIKKRI MOTORSPORT</v>
      </c>
      <c r="H47" s="291" t="s">
        <v>1491</v>
      </c>
      <c r="I47" s="208"/>
    </row>
    <row r="48" spans="1:9" ht="15" customHeight="1">
      <c r="A48" s="266"/>
      <c r="B48" s="112">
        <v>14</v>
      </c>
      <c r="C48" s="160" t="str">
        <f>VLOOKUP(B48,Startlist!B:F,2,FALSE)</f>
        <v>MV4</v>
      </c>
      <c r="D48" s="161" t="str">
        <f>CONCATENATE(VLOOKUP(B48,Startlist!B:H,3,FALSE)," / ",VLOOKUP(B48,Startlist!B:H,4,FALSE))</f>
        <v>Kristo Subi / Raido Subi</v>
      </c>
      <c r="E48" s="162" t="str">
        <f>VLOOKUP(B48,Startlist!B:F,5,FALSE)</f>
        <v>EST</v>
      </c>
      <c r="F48" s="161" t="str">
        <f>VLOOKUP(B48,Startlist!B:H,7,FALSE)</f>
        <v>Honda Civic Type-R</v>
      </c>
      <c r="G48" s="161" t="str">
        <f>VLOOKUP(B48,Startlist!B:H,6,FALSE)</f>
        <v>ECOM MOTORSPORT</v>
      </c>
      <c r="H48" s="291" t="s">
        <v>1491</v>
      </c>
      <c r="I48" s="208"/>
    </row>
    <row r="49" spans="1:9" ht="15" customHeight="1">
      <c r="A49" s="266"/>
      <c r="B49" s="112">
        <v>15</v>
      </c>
      <c r="C49" s="160" t="str">
        <f>VLOOKUP(B49,Startlist!B:F,2,FALSE)</f>
        <v>MV4</v>
      </c>
      <c r="D49" s="161" t="str">
        <f>CONCATENATE(VLOOKUP(B49,Startlist!B:H,3,FALSE)," / ",VLOOKUP(B49,Startlist!B:H,4,FALSE))</f>
        <v>David Sultanjants / Siim Oja</v>
      </c>
      <c r="E49" s="162" t="str">
        <f>VLOOKUP(B49,Startlist!B:F,5,FALSE)</f>
        <v>EST</v>
      </c>
      <c r="F49" s="161" t="str">
        <f>VLOOKUP(B49,Startlist!B:H,7,FALSE)</f>
        <v>Citroen DS3</v>
      </c>
      <c r="G49" s="161" t="str">
        <f>VLOOKUP(B49,Startlist!B:H,6,FALSE)</f>
        <v>MS RACING</v>
      </c>
      <c r="H49" s="291" t="s">
        <v>1491</v>
      </c>
      <c r="I49" s="208"/>
    </row>
    <row r="50" spans="1:9" ht="15" customHeight="1">
      <c r="A50" s="266"/>
      <c r="B50" s="112">
        <v>17</v>
      </c>
      <c r="C50" s="160" t="str">
        <f>VLOOKUP(B50,Startlist!B:F,2,FALSE)</f>
        <v>MV4</v>
      </c>
      <c r="D50" s="161" t="str">
        <f>CONCATENATE(VLOOKUP(B50,Startlist!B:H,3,FALSE)," / ",VLOOKUP(B50,Startlist!B:H,4,FALSE))</f>
        <v>Karel Tölp / Martin Vihmann</v>
      </c>
      <c r="E50" s="162" t="str">
        <f>VLOOKUP(B50,Startlist!B:F,5,FALSE)</f>
        <v>EST</v>
      </c>
      <c r="F50" s="161" t="str">
        <f>VLOOKUP(B50,Startlist!B:H,7,FALSE)</f>
        <v>Honda Civic Type-R</v>
      </c>
      <c r="G50" s="161" t="str">
        <f>VLOOKUP(B50,Startlist!B:H,6,FALSE)</f>
        <v>ECOM MOTORSPORT</v>
      </c>
      <c r="H50" s="291" t="s">
        <v>1491</v>
      </c>
      <c r="I50" s="208"/>
    </row>
    <row r="51" spans="1:9" ht="15" customHeight="1">
      <c r="A51" s="266"/>
      <c r="B51" s="112">
        <v>19</v>
      </c>
      <c r="C51" s="160" t="str">
        <f>VLOOKUP(B51,Startlist!B:F,2,FALSE)</f>
        <v>MV6</v>
      </c>
      <c r="D51" s="161" t="str">
        <f>CONCATENATE(VLOOKUP(B51,Startlist!B:H,3,FALSE)," / ",VLOOKUP(B51,Startlist!B:H,4,FALSE))</f>
        <v>Mario Jürimäe / Rauno Rohtmets</v>
      </c>
      <c r="E51" s="162" t="str">
        <f>VLOOKUP(B51,Startlist!B:F,5,FALSE)</f>
        <v>EST</v>
      </c>
      <c r="F51" s="161" t="str">
        <f>VLOOKUP(B51,Startlist!B:H,7,FALSE)</f>
        <v>BMW M3</v>
      </c>
      <c r="G51" s="161" t="str">
        <f>VLOOKUP(B51,Startlist!B:H,6,FALSE)</f>
        <v>CUEKS RACING</v>
      </c>
      <c r="H51" s="291" t="s">
        <v>1491</v>
      </c>
      <c r="I51" s="208"/>
    </row>
    <row r="52" spans="1:9" ht="15" customHeight="1">
      <c r="A52" s="266"/>
      <c r="B52" s="112">
        <v>24</v>
      </c>
      <c r="C52" s="160" t="str">
        <f>VLOOKUP(B52,Startlist!B:F,2,FALSE)</f>
        <v>MV2</v>
      </c>
      <c r="D52" s="161" t="str">
        <f>CONCATENATE(VLOOKUP(B52,Startlist!B:H,3,FALSE)," / ",VLOOKUP(B52,Startlist!B:H,4,FALSE))</f>
        <v>Sergey Uger / Aleksandr Kornilov</v>
      </c>
      <c r="E52" s="162" t="str">
        <f>VLOOKUP(B52,Startlist!B:F,5,FALSE)</f>
        <v>ISR / EST</v>
      </c>
      <c r="F52" s="161" t="str">
        <f>VLOOKUP(B52,Startlist!B:H,7,FALSE)</f>
        <v>Mitsubishi Lancer Evo 10</v>
      </c>
      <c r="G52" s="161" t="str">
        <f>VLOOKUP(B52,Startlist!B:H,6,FALSE)</f>
        <v>CONE FOREST RALLY TEAM</v>
      </c>
      <c r="H52" s="291" t="s">
        <v>1491</v>
      </c>
      <c r="I52" s="208"/>
    </row>
    <row r="53" spans="1:9" ht="15" customHeight="1">
      <c r="A53" s="266"/>
      <c r="B53" s="112">
        <v>26</v>
      </c>
      <c r="C53" s="160" t="str">
        <f>VLOOKUP(B53,Startlist!B:F,2,FALSE)</f>
        <v>MV2</v>
      </c>
      <c r="D53" s="161" t="str">
        <f>CONCATENATE(VLOOKUP(B53,Startlist!B:H,3,FALSE)," / ",VLOOKUP(B53,Startlist!B:H,4,FALSE))</f>
        <v>Denis Levyatov / Maria Uger</v>
      </c>
      <c r="E53" s="162" t="str">
        <f>VLOOKUP(B53,Startlist!B:F,5,FALSE)</f>
        <v>RUS / ISR</v>
      </c>
      <c r="F53" s="161" t="str">
        <f>VLOOKUP(B53,Startlist!B:H,7,FALSE)</f>
        <v>Mitsubishi Lancer Evo 10</v>
      </c>
      <c r="G53" s="161" t="str">
        <f>VLOOKUP(B53,Startlist!B:H,6,FALSE)</f>
        <v>CONE FOREST RALLY TEAM</v>
      </c>
      <c r="H53" s="291" t="s">
        <v>1491</v>
      </c>
      <c r="I53" s="208"/>
    </row>
    <row r="54" spans="1:9" ht="15" customHeight="1">
      <c r="A54" s="266"/>
      <c r="B54" s="112">
        <v>27</v>
      </c>
      <c r="C54" s="160" t="str">
        <f>VLOOKUP(B54,Startlist!B:F,2,FALSE)</f>
        <v>MV7</v>
      </c>
      <c r="D54" s="161" t="str">
        <f>CONCATENATE(VLOOKUP(B54,Startlist!B:H,3,FALSE)," / ",VLOOKUP(B54,Startlist!B:H,4,FALSE))</f>
        <v>Vallo Nuuter / Alari Kupri</v>
      </c>
      <c r="E54" s="162" t="str">
        <f>VLOOKUP(B54,Startlist!B:F,5,FALSE)</f>
        <v>EST</v>
      </c>
      <c r="F54" s="161" t="str">
        <f>VLOOKUP(B54,Startlist!B:H,7,FALSE)</f>
        <v>Subaru Impreza</v>
      </c>
      <c r="G54" s="161" t="str">
        <f>VLOOKUP(B54,Startlist!B:H,6,FALSE)</f>
        <v>MS RACING</v>
      </c>
      <c r="H54" s="291" t="s">
        <v>1491</v>
      </c>
      <c r="I54" s="208"/>
    </row>
    <row r="55" spans="1:9" ht="15" customHeight="1">
      <c r="A55" s="266"/>
      <c r="B55" s="112">
        <v>30</v>
      </c>
      <c r="C55" s="160" t="str">
        <f>VLOOKUP(B55,Startlist!B:F,2,FALSE)</f>
        <v>MV2</v>
      </c>
      <c r="D55" s="161" t="str">
        <f>CONCATENATE(VLOOKUP(B55,Startlist!B:H,3,FALSE)," / ",VLOOKUP(B55,Startlist!B:H,4,FALSE))</f>
        <v>Andri Sirp / Jarmo Liivak</v>
      </c>
      <c r="E55" s="162" t="str">
        <f>VLOOKUP(B55,Startlist!B:F,5,FALSE)</f>
        <v>EST</v>
      </c>
      <c r="F55" s="161" t="str">
        <f>VLOOKUP(B55,Startlist!B:H,7,FALSE)</f>
        <v>Mitsubishi Lancer Evo 9</v>
      </c>
      <c r="G55" s="161" t="str">
        <f>VLOOKUP(B55,Startlist!B:H,6,FALSE)</f>
        <v>TIKKRI MOTORSPORT</v>
      </c>
      <c r="H55" s="291" t="s">
        <v>1491</v>
      </c>
      <c r="I55" s="208"/>
    </row>
    <row r="56" spans="1:9" ht="15" customHeight="1">
      <c r="A56" s="266"/>
      <c r="B56" s="112">
        <v>32</v>
      </c>
      <c r="C56" s="160" t="str">
        <f>VLOOKUP(B56,Startlist!B:F,2,FALSE)</f>
        <v>MV6</v>
      </c>
      <c r="D56" s="161" t="str">
        <f>CONCATENATE(VLOOKUP(B56,Startlist!B:H,3,FALSE)," / ",VLOOKUP(B56,Startlist!B:H,4,FALSE))</f>
        <v>Raiko Aru / Veiko Kullamäe</v>
      </c>
      <c r="E56" s="162" t="str">
        <f>VLOOKUP(B56,Startlist!B:F,5,FALSE)</f>
        <v>EST</v>
      </c>
      <c r="F56" s="161" t="str">
        <f>VLOOKUP(B56,Startlist!B:H,7,FALSE)</f>
        <v>BMW M3</v>
      </c>
      <c r="G56" s="161" t="str">
        <f>VLOOKUP(B56,Startlist!B:H,6,FALSE)</f>
        <v>ECOM MOTORSPORT</v>
      </c>
      <c r="H56" s="291" t="s">
        <v>1491</v>
      </c>
      <c r="I56" s="208"/>
    </row>
    <row r="57" spans="1:9" ht="15" customHeight="1">
      <c r="A57" s="266"/>
      <c r="B57" s="112">
        <v>36</v>
      </c>
      <c r="C57" s="160" t="str">
        <f>VLOOKUP(B57,Startlist!B:F,2,FALSE)</f>
        <v>MV5</v>
      </c>
      <c r="D57" s="161" t="str">
        <f>CONCATENATE(VLOOKUP(B57,Startlist!B:H,3,FALSE)," / ",VLOOKUP(B57,Startlist!B:H,4,FALSE))</f>
        <v>Kasper Koosa / Ronald Jürgenson</v>
      </c>
      <c r="E57" s="162" t="str">
        <f>VLOOKUP(B57,Startlist!B:F,5,FALSE)</f>
        <v>EST</v>
      </c>
      <c r="F57" s="161" t="str">
        <f>VLOOKUP(B57,Startlist!B:H,7,FALSE)</f>
        <v>Honda Civic</v>
      </c>
      <c r="G57" s="161" t="str">
        <f>VLOOKUP(B57,Startlist!B:H,6,FALSE)</f>
        <v>TIKKRI MOTORSPORT</v>
      </c>
      <c r="H57" s="291" t="s">
        <v>1491</v>
      </c>
      <c r="I57" s="208"/>
    </row>
    <row r="58" spans="1:9" ht="15" customHeight="1">
      <c r="A58" s="266"/>
      <c r="B58" s="112">
        <v>37</v>
      </c>
      <c r="C58" s="160" t="str">
        <f>VLOOKUP(B58,Startlist!B:F,2,FALSE)</f>
        <v>MV4</v>
      </c>
      <c r="D58" s="161" t="str">
        <f>CONCATENATE(VLOOKUP(B58,Startlist!B:H,3,FALSE)," / ",VLOOKUP(B58,Startlist!B:H,4,FALSE))</f>
        <v>Kaspar Kasari / Hannes Kuusmaa</v>
      </c>
      <c r="E58" s="162" t="str">
        <f>VLOOKUP(B58,Startlist!B:F,5,FALSE)</f>
        <v>EST</v>
      </c>
      <c r="F58" s="161" t="str">
        <f>VLOOKUP(B58,Startlist!B:H,7,FALSE)</f>
        <v>Honda Civic Type-R</v>
      </c>
      <c r="G58" s="161" t="str">
        <f>VLOOKUP(B58,Startlist!B:H,6,FALSE)</f>
        <v>ECOM MOTORSPORT</v>
      </c>
      <c r="H58" s="291" t="s">
        <v>1491</v>
      </c>
      <c r="I58" s="208"/>
    </row>
    <row r="59" spans="1:9" ht="15" customHeight="1">
      <c r="A59" s="266"/>
      <c r="B59" s="112">
        <v>38</v>
      </c>
      <c r="C59" s="160" t="str">
        <f>VLOOKUP(B59,Startlist!B:F,2,FALSE)</f>
        <v>MV6</v>
      </c>
      <c r="D59" s="161" t="str">
        <f>CONCATENATE(VLOOKUP(B59,Startlist!B:H,3,FALSE)," / ",VLOOKUP(B59,Startlist!B:H,4,FALSE))</f>
        <v>Egidijus Valeisa / Povilas Reisas</v>
      </c>
      <c r="E59" s="162" t="str">
        <f>VLOOKUP(B59,Startlist!B:F,5,FALSE)</f>
        <v>LIT</v>
      </c>
      <c r="F59" s="161" t="str">
        <f>VLOOKUP(B59,Startlist!B:H,7,FALSE)</f>
        <v>BMW M3</v>
      </c>
      <c r="G59" s="161" t="str">
        <f>VLOOKUP(B59,Startlist!B:H,6,FALSE)</f>
        <v>4RACE</v>
      </c>
      <c r="H59" s="291" t="s">
        <v>1491</v>
      </c>
      <c r="I59" s="208"/>
    </row>
    <row r="60" spans="1:9" ht="15" customHeight="1">
      <c r="A60" s="266"/>
      <c r="B60" s="112">
        <v>39</v>
      </c>
      <c r="C60" s="160" t="str">
        <f>VLOOKUP(B60,Startlist!B:F,2,FALSE)</f>
        <v>MV6</v>
      </c>
      <c r="D60" s="161" t="str">
        <f>CONCATENATE(VLOOKUP(B60,Startlist!B:H,3,FALSE)," / ",VLOOKUP(B60,Startlist!B:H,4,FALSE))</f>
        <v>Alex Forsström / Mikko Lukka</v>
      </c>
      <c r="E60" s="162" t="str">
        <f>VLOOKUP(B60,Startlist!B:F,5,FALSE)</f>
        <v>FIN</v>
      </c>
      <c r="F60" s="161" t="str">
        <f>VLOOKUP(B60,Startlist!B:H,7,FALSE)</f>
        <v>BMW 320</v>
      </c>
      <c r="G60" s="161" t="str">
        <f>VLOOKUP(B60,Startlist!B:H,6,FALSE)</f>
        <v>ALEX FORSSTRÖM</v>
      </c>
      <c r="H60" s="291" t="s">
        <v>1491</v>
      </c>
      <c r="I60" s="208"/>
    </row>
    <row r="61" spans="1:9" ht="15" customHeight="1">
      <c r="A61" s="266"/>
      <c r="B61" s="112">
        <v>41</v>
      </c>
      <c r="C61" s="160" t="s">
        <v>132</v>
      </c>
      <c r="D61" s="161" t="str">
        <f>CONCATENATE(VLOOKUP(B61,Startlist!B:H,3,FALSE)," / ",VLOOKUP(B61,Startlist!B:H,4,FALSE))</f>
        <v>Rainer Meus / Kaupo Vana</v>
      </c>
      <c r="E61" s="162" t="str">
        <f>VLOOKUP(B61,Startlist!B:F,5,FALSE)</f>
        <v>EST</v>
      </c>
      <c r="F61" s="161" t="str">
        <f>VLOOKUP(B61,Startlist!B:H,7,FALSE)</f>
        <v>LADA VFTS</v>
      </c>
      <c r="G61" s="161" t="str">
        <f>VLOOKUP(B61,Startlist!B:H,6,FALSE)</f>
        <v>PROREHV RALLY TEAM</v>
      </c>
      <c r="H61" s="291" t="s">
        <v>1491</v>
      </c>
      <c r="I61" s="208"/>
    </row>
    <row r="62" spans="1:9" ht="15" customHeight="1">
      <c r="A62" s="266"/>
      <c r="B62" s="112">
        <v>45</v>
      </c>
      <c r="C62" s="160" t="str">
        <f>VLOOKUP(B62,Startlist!B:F,2,FALSE)</f>
        <v>MV5</v>
      </c>
      <c r="D62" s="161" t="str">
        <f>CONCATENATE(VLOOKUP(B62,Startlist!B:H,3,FALSE)," / ",VLOOKUP(B62,Startlist!B:H,4,FALSE))</f>
        <v>Tauri Pihlas / Ott Kiil</v>
      </c>
      <c r="E62" s="162" t="str">
        <f>VLOOKUP(B62,Startlist!B:F,5,FALSE)</f>
        <v>EST</v>
      </c>
      <c r="F62" s="161" t="str">
        <f>VLOOKUP(B62,Startlist!B:H,7,FALSE)</f>
        <v>Toyota Starlet</v>
      </c>
      <c r="G62" s="161" t="str">
        <f>VLOOKUP(B62,Startlist!B:H,6,FALSE)</f>
        <v>SAR-TECH MOTORSPORT</v>
      </c>
      <c r="H62" s="291" t="s">
        <v>1491</v>
      </c>
      <c r="I62" s="208"/>
    </row>
    <row r="63" spans="1:9" ht="15" customHeight="1">
      <c r="A63" s="266"/>
      <c r="B63" s="112">
        <v>46</v>
      </c>
      <c r="C63" s="160" t="str">
        <f>VLOOKUP(B63,Startlist!B:F,2,FALSE)</f>
        <v>MV4</v>
      </c>
      <c r="D63" s="161" t="str">
        <f>CONCATENATE(VLOOKUP(B63,Startlist!B:H,3,FALSE)," / ",VLOOKUP(B63,Startlist!B:H,4,FALSE))</f>
        <v>Raigo Reimal / Magnus Lepp</v>
      </c>
      <c r="E63" s="162" t="str">
        <f>VLOOKUP(B63,Startlist!B:F,5,FALSE)</f>
        <v>EST</v>
      </c>
      <c r="F63" s="161" t="str">
        <f>VLOOKUP(B63,Startlist!B:H,7,FALSE)</f>
        <v>VW Golf</v>
      </c>
      <c r="G63" s="161" t="str">
        <f>VLOOKUP(B63,Startlist!B:H,6,FALSE)</f>
        <v>SAR-TECH MOTORSPORT</v>
      </c>
      <c r="H63" s="291" t="s">
        <v>1491</v>
      </c>
      <c r="I63" s="208"/>
    </row>
    <row r="64" spans="1:9" ht="15" customHeight="1">
      <c r="A64" s="266"/>
      <c r="B64" s="112">
        <v>48</v>
      </c>
      <c r="C64" s="160" t="str">
        <f>VLOOKUP(B64,Startlist!B:F,2,FALSE)</f>
        <v>MV5</v>
      </c>
      <c r="D64" s="161" t="str">
        <f>CONCATENATE(VLOOKUP(B64,Startlist!B:H,3,FALSE)," / ",VLOOKUP(B64,Startlist!B:H,4,FALSE))</f>
        <v>Lauri Peegel / Andres Tammel</v>
      </c>
      <c r="E64" s="162" t="str">
        <f>VLOOKUP(B64,Startlist!B:F,5,FALSE)</f>
        <v>EST</v>
      </c>
      <c r="F64" s="161" t="str">
        <f>VLOOKUP(B64,Startlist!B:H,7,FALSE)</f>
        <v>Honda Civic</v>
      </c>
      <c r="G64" s="161" t="str">
        <f>VLOOKUP(B64,Startlist!B:H,6,FALSE)</f>
        <v>SAR-TECH MOTORSPORT</v>
      </c>
      <c r="H64" s="291" t="s">
        <v>1491</v>
      </c>
      <c r="I64" s="208"/>
    </row>
    <row r="65" spans="1:9" ht="15" customHeight="1">
      <c r="A65" s="266"/>
      <c r="B65" s="112">
        <v>49</v>
      </c>
      <c r="C65" s="160" t="str">
        <f>VLOOKUP(B65,Startlist!B:F,2,FALSE)</f>
        <v>MV4</v>
      </c>
      <c r="D65" s="161" t="str">
        <f>CONCATENATE(VLOOKUP(B65,Startlist!B:H,3,FALSE)," / ",VLOOKUP(B65,Startlist!B:H,4,FALSE))</f>
        <v>Janar Lehtniit / Rauno Orupōld</v>
      </c>
      <c r="E65" s="162" t="str">
        <f>VLOOKUP(B65,Startlist!B:F,5,FALSE)</f>
        <v>EST</v>
      </c>
      <c r="F65" s="161" t="str">
        <f>VLOOKUP(B65,Startlist!B:H,7,FALSE)</f>
        <v>Ford Escort RS</v>
      </c>
      <c r="G65" s="161" t="str">
        <f>VLOOKUP(B65,Startlist!B:H,6,FALSE)</f>
        <v>ERKI SPORT</v>
      </c>
      <c r="H65" s="291" t="s">
        <v>1491</v>
      </c>
      <c r="I65" s="208"/>
    </row>
    <row r="66" spans="1:9" ht="15" customHeight="1">
      <c r="A66" s="266"/>
      <c r="B66" s="112">
        <v>55</v>
      </c>
      <c r="C66" s="160" t="str">
        <f>VLOOKUP(B66,Startlist!B:F,2,FALSE)</f>
        <v>MV4</v>
      </c>
      <c r="D66" s="161" t="str">
        <f>CONCATENATE(VLOOKUP(B66,Startlist!B:H,3,FALSE)," / ",VLOOKUP(B66,Startlist!B:H,4,FALSE))</f>
        <v>Karl Küttim / Raiko Lille</v>
      </c>
      <c r="E66" s="162" t="str">
        <f>VLOOKUP(B66,Startlist!B:F,5,FALSE)</f>
        <v>EST</v>
      </c>
      <c r="F66" s="161" t="str">
        <f>VLOOKUP(B66,Startlist!B:H,7,FALSE)</f>
        <v>Nissan Sunny</v>
      </c>
      <c r="G66" s="161" t="str">
        <f>VLOOKUP(B66,Startlist!B:H,6,FALSE)</f>
        <v>ECOM MOTORSPORT</v>
      </c>
      <c r="H66" s="291" t="s">
        <v>1491</v>
      </c>
      <c r="I66" s="208"/>
    </row>
    <row r="67" spans="1:9" ht="15" customHeight="1">
      <c r="A67" s="266"/>
      <c r="B67" s="112">
        <v>58</v>
      </c>
      <c r="C67" s="160" t="str">
        <f>VLOOKUP(B67,Startlist!B:F,2,FALSE)</f>
        <v>MV5</v>
      </c>
      <c r="D67" s="161" t="str">
        <f>CONCATENATE(VLOOKUP(B67,Startlist!B:H,3,FALSE)," / ",VLOOKUP(B67,Startlist!B:H,4,FALSE))</f>
        <v>Rait Raidma / Rainis Raidma</v>
      </c>
      <c r="E67" s="162" t="str">
        <f>VLOOKUP(B67,Startlist!B:F,5,FALSE)</f>
        <v>EST</v>
      </c>
      <c r="F67" s="161" t="str">
        <f>VLOOKUP(B67,Startlist!B:H,7,FALSE)</f>
        <v>Lada Samara</v>
      </c>
      <c r="G67" s="161" t="str">
        <f>VLOOKUP(B67,Startlist!B:H,6,FALSE)</f>
        <v>ERKI SPORT</v>
      </c>
      <c r="H67" s="291" t="s">
        <v>1491</v>
      </c>
      <c r="I67" s="208"/>
    </row>
    <row r="68" spans="1:9" ht="15" customHeight="1">
      <c r="A68" s="266"/>
      <c r="B68" s="112">
        <v>63</v>
      </c>
      <c r="C68" s="160" t="str">
        <f>VLOOKUP(B68,Startlist!B:F,2,FALSE)</f>
        <v>MV8</v>
      </c>
      <c r="D68" s="161" t="str">
        <f>CONCATENATE(VLOOKUP(B68,Startlist!B:H,3,FALSE)," / ",VLOOKUP(B68,Startlist!B:H,4,FALSE))</f>
        <v>Tarmo Silt / Raido Loel</v>
      </c>
      <c r="E68" s="162" t="str">
        <f>VLOOKUP(B68,Startlist!B:F,5,FALSE)</f>
        <v>EST</v>
      </c>
      <c r="F68" s="161" t="str">
        <f>VLOOKUP(B68,Startlist!B:H,7,FALSE)</f>
        <v>GAZ 51</v>
      </c>
      <c r="G68" s="161" t="str">
        <f>VLOOKUP(B68,Startlist!B:H,6,FALSE)</f>
        <v>GAZ RALLIKLUBI</v>
      </c>
      <c r="H68" s="291" t="s">
        <v>1491</v>
      </c>
      <c r="I68" s="208"/>
    </row>
    <row r="69" spans="1:9" ht="15" customHeight="1">
      <c r="A69" s="266"/>
      <c r="B69" s="112">
        <v>65</v>
      </c>
      <c r="C69" s="160" t="str">
        <f>VLOOKUP(B69,Startlist!B:F,2,FALSE)</f>
        <v>MV8</v>
      </c>
      <c r="D69" s="161" t="str">
        <f>CONCATENATE(VLOOKUP(B69,Startlist!B:H,3,FALSE)," / ",VLOOKUP(B69,Startlist!B:H,4,FALSE))</f>
        <v>Meelis Hirsnik / Kaido Oru</v>
      </c>
      <c r="E69" s="162" t="str">
        <f>VLOOKUP(B69,Startlist!B:F,5,FALSE)</f>
        <v>EST</v>
      </c>
      <c r="F69" s="161" t="str">
        <f>VLOOKUP(B69,Startlist!B:H,7,FALSE)</f>
        <v>GAZ 51 RS</v>
      </c>
      <c r="G69" s="161" t="str">
        <f>VLOOKUP(B69,Startlist!B:H,6,FALSE)</f>
        <v>PROREHV RALLY TEAM</v>
      </c>
      <c r="H69" s="291" t="s">
        <v>1491</v>
      </c>
      <c r="I69" s="208"/>
    </row>
    <row r="70" spans="1:9" ht="15" customHeight="1">
      <c r="A70" s="266"/>
      <c r="B70" s="112">
        <v>66</v>
      </c>
      <c r="C70" s="160" t="str">
        <f>VLOOKUP(B70,Startlist!B:F,2,FALSE)</f>
        <v>MV8</v>
      </c>
      <c r="D70" s="161" t="str">
        <f>CONCATENATE(VLOOKUP(B70,Startlist!B:H,3,FALSE)," / ",VLOOKUP(B70,Startlist!B:H,4,FALSE))</f>
        <v>Jüri Lindmets / Nele Helü</v>
      </c>
      <c r="E70" s="162" t="str">
        <f>VLOOKUP(B70,Startlist!B:F,5,FALSE)</f>
        <v>EST</v>
      </c>
      <c r="F70" s="161" t="str">
        <f>VLOOKUP(B70,Startlist!B:H,7,FALSE)</f>
        <v>GAZ 51</v>
      </c>
      <c r="G70" s="161" t="str">
        <f>VLOOKUP(B70,Startlist!B:H,6,FALSE)</f>
        <v>GAZ RALLIKLUBI</v>
      </c>
      <c r="H70" s="291" t="s">
        <v>1491</v>
      </c>
      <c r="I70" s="208"/>
    </row>
    <row r="71" spans="1:9" ht="15" customHeight="1">
      <c r="A71" s="266"/>
      <c r="B71" s="112">
        <v>67</v>
      </c>
      <c r="C71" s="160" t="str">
        <f>VLOOKUP(B71,Startlist!B:F,2,FALSE)</f>
        <v>MV8</v>
      </c>
      <c r="D71" s="161" t="str">
        <f>CONCATENATE(VLOOKUP(B71,Startlist!B:H,3,FALSE)," / ",VLOOKUP(B71,Startlist!B:H,4,FALSE))</f>
        <v>Veiko Liukanen / Toivo Liukanen</v>
      </c>
      <c r="E71" s="162" t="str">
        <f>VLOOKUP(B71,Startlist!B:F,5,FALSE)</f>
        <v>EST</v>
      </c>
      <c r="F71" s="161" t="str">
        <f>VLOOKUP(B71,Startlist!B:H,7,FALSE)</f>
        <v>GAZ 51</v>
      </c>
      <c r="G71" s="161" t="str">
        <f>VLOOKUP(B71,Startlist!B:H,6,FALSE)</f>
        <v>ECOM MOTORSPORT</v>
      </c>
      <c r="H71" s="291" t="s">
        <v>1491</v>
      </c>
      <c r="I71" s="208"/>
    </row>
    <row r="72" spans="1:9" ht="15" customHeight="1">
      <c r="A72" s="266"/>
      <c r="B72" s="112">
        <v>203</v>
      </c>
      <c r="C72" s="160" t="str">
        <f>VLOOKUP(B72,Startlist!B:F,2,FALSE)</f>
        <v>MV3</v>
      </c>
      <c r="D72" s="161" t="str">
        <f>CONCATENATE(VLOOKUP(B72,Startlist!B:H,3,FALSE)," / ",VLOOKUP(B72,Startlist!B:H,4,FALSE))</f>
        <v>Rasmus Uustulnd / Imre Kuusk</v>
      </c>
      <c r="E72" s="162" t="str">
        <f>VLOOKUP(B72,Startlist!B:F,5,FALSE)</f>
        <v>EST</v>
      </c>
      <c r="F72" s="161" t="str">
        <f>VLOOKUP(B72,Startlist!B:H,7,FALSE)</f>
        <v>Ford Fiesta R2</v>
      </c>
      <c r="G72" s="161" t="str">
        <f>VLOOKUP(B72,Startlist!B:H,6,FALSE)</f>
        <v>SAR-TECH MOTORSPORT</v>
      </c>
      <c r="H72" s="291" t="s">
        <v>1491</v>
      </c>
      <c r="I72" s="208"/>
    </row>
    <row r="73" spans="1:9" ht="15" customHeight="1">
      <c r="A73" s="266"/>
      <c r="B73" s="112">
        <v>204</v>
      </c>
      <c r="C73" s="160" t="str">
        <f>VLOOKUP(B73,Startlist!B:F,2,FALSE)</f>
        <v>MV3</v>
      </c>
      <c r="D73" s="161" t="str">
        <f>CONCATENATE(VLOOKUP(B73,Startlist!B:H,3,FALSE)," / ",VLOOKUP(B73,Startlist!B:H,4,FALSE))</f>
        <v>Roland Poom / Marti Halling</v>
      </c>
      <c r="E73" s="162" t="str">
        <f>VLOOKUP(B73,Startlist!B:F,5,FALSE)</f>
        <v>EST</v>
      </c>
      <c r="F73" s="161" t="str">
        <f>VLOOKUP(B73,Startlist!B:H,7,FALSE)</f>
        <v>Ford Fiesta</v>
      </c>
      <c r="G73" s="161" t="str">
        <f>VLOOKUP(B73,Startlist!B:H,6,FALSE)</f>
        <v>BALTIC MOTORSPORT PROMOTION</v>
      </c>
      <c r="H73" s="291" t="s">
        <v>1491</v>
      </c>
      <c r="I73" s="208"/>
    </row>
    <row r="74" spans="1:9" ht="15" customHeight="1">
      <c r="A74" s="266"/>
      <c r="B74" s="112">
        <v>209</v>
      </c>
      <c r="C74" s="160" t="str">
        <f>VLOOKUP(B74,Startlist!B:F,2,FALSE)</f>
        <v>MV3</v>
      </c>
      <c r="D74" s="161" t="str">
        <f>CONCATENATE(VLOOKUP(B74,Startlist!B:H,3,FALSE)," / ",VLOOKUP(B74,Startlist!B:H,4,FALSE))</f>
        <v>Ken Torn / Riivo Mesila</v>
      </c>
      <c r="E74" s="162" t="str">
        <f>VLOOKUP(B74,Startlist!B:F,5,FALSE)</f>
        <v>EST</v>
      </c>
      <c r="F74" s="161" t="str">
        <f>VLOOKUP(B74,Startlist!B:H,7,FALSE)</f>
        <v>Ford Fiesta R2</v>
      </c>
      <c r="G74" s="161" t="str">
        <f>VLOOKUP(B74,Startlist!B:H,6,FALSE)</f>
        <v>SAR-TECH MOTORSPORT</v>
      </c>
      <c r="H74" s="291" t="s">
        <v>1491</v>
      </c>
      <c r="I74" s="208"/>
    </row>
    <row r="75" ht="12.75">
      <c r="A75" s="92"/>
    </row>
    <row r="76" ht="12.75">
      <c r="A76" s="92"/>
    </row>
    <row r="77" ht="12.75">
      <c r="A77" s="92"/>
    </row>
    <row r="78" ht="12.75">
      <c r="A78" s="92"/>
    </row>
    <row r="79" ht="12.75">
      <c r="A79" s="92"/>
    </row>
    <row r="80" ht="12.75">
      <c r="A80" s="92"/>
    </row>
    <row r="81" ht="12.75">
      <c r="A81" s="92"/>
    </row>
    <row r="82" ht="12.75">
      <c r="A82" s="92"/>
    </row>
    <row r="83" ht="12.75">
      <c r="A83" s="92"/>
    </row>
    <row r="84" ht="12.75">
      <c r="A84" s="92"/>
    </row>
    <row r="85" ht="12.75">
      <c r="A85" s="92"/>
    </row>
    <row r="86" ht="12.75">
      <c r="A86" s="92"/>
    </row>
    <row r="87" ht="12.75">
      <c r="A87" s="92"/>
    </row>
    <row r="88" ht="12.75">
      <c r="A88" s="92"/>
    </row>
    <row r="89" ht="12.75">
      <c r="A89" s="92"/>
    </row>
    <row r="90" ht="12.75">
      <c r="A90" s="92"/>
    </row>
    <row r="91" ht="12.75">
      <c r="A91" s="92"/>
    </row>
  </sheetData>
  <autoFilter ref="A7:H74"/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tabColor indexed="22"/>
  </sheetPr>
  <dimension ref="A1:H49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92" customWidth="1"/>
    <col min="2" max="2" width="6.00390625" style="0" customWidth="1"/>
    <col min="3" max="3" width="9.140625" style="3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4" customWidth="1"/>
  </cols>
  <sheetData>
    <row r="1" spans="5:8" ht="15.75">
      <c r="E1" s="1" t="str">
        <f>Startlist!$F1</f>
        <v> </v>
      </c>
      <c r="H1" s="68"/>
    </row>
    <row r="2" spans="2:8" ht="15" customHeight="1">
      <c r="B2" s="2"/>
      <c r="E2" s="1" t="str">
        <f>Startlist!$F2</f>
        <v>NESTE HARJU RALLY 2016</v>
      </c>
      <c r="H2" s="69"/>
    </row>
    <row r="3" spans="2:8" ht="15">
      <c r="B3" s="2"/>
      <c r="E3" s="24" t="str">
        <f>Startlist!$F3</f>
        <v>27-28 May 2016</v>
      </c>
      <c r="H3" s="69"/>
    </row>
    <row r="4" spans="2:8" ht="15">
      <c r="B4" s="2"/>
      <c r="E4" s="24" t="str">
        <f>Startlist!$F4</f>
        <v>Harjumaa, Estonia</v>
      </c>
      <c r="H4" s="69"/>
    </row>
    <row r="5" ht="15" customHeight="1">
      <c r="H5" s="69"/>
    </row>
    <row r="6" spans="1:8" ht="15.75" customHeight="1">
      <c r="A6" s="267" t="s">
        <v>106</v>
      </c>
      <c r="B6" s="203" t="s">
        <v>268</v>
      </c>
      <c r="C6" s="124"/>
      <c r="D6" s="116"/>
      <c r="E6" s="116"/>
      <c r="F6" s="116"/>
      <c r="G6" s="116"/>
      <c r="H6" s="123"/>
    </row>
    <row r="7" spans="1:8" ht="12.75">
      <c r="A7" s="268"/>
      <c r="B7" s="198" t="s">
        <v>80</v>
      </c>
      <c r="C7" s="199" t="s">
        <v>65</v>
      </c>
      <c r="D7" s="200" t="s">
        <v>66</v>
      </c>
      <c r="E7" s="199"/>
      <c r="F7" s="201" t="s">
        <v>77</v>
      </c>
      <c r="G7" s="202" t="s">
        <v>76</v>
      </c>
      <c r="H7" s="155" t="s">
        <v>69</v>
      </c>
    </row>
    <row r="8" spans="1:8" ht="15" customHeight="1">
      <c r="A8" s="266">
        <v>1</v>
      </c>
      <c r="B8" s="204">
        <v>1</v>
      </c>
      <c r="C8" s="160" t="str">
        <f>VLOOKUP(B8,Startlist!B:F,2,FALSE)</f>
        <v>MV2</v>
      </c>
      <c r="D8" s="161" t="str">
        <f>CONCATENATE(VLOOKUP(B8,Startlist!B:H,3,FALSE)," / ",VLOOKUP(B8,Startlist!B:H,4,FALSE))</f>
        <v>Egon Kaur / Silver Simm</v>
      </c>
      <c r="E8" s="162" t="str">
        <f>VLOOKUP(B8,Startlist!B:F,5,FALSE)</f>
        <v>EST</v>
      </c>
      <c r="F8" s="161" t="str">
        <f>VLOOKUP(B8,Startlist!B:H,7,FALSE)</f>
        <v>Mitsubishi Lancer Evo 9</v>
      </c>
      <c r="G8" s="161" t="str">
        <f>VLOOKUP(B8,Startlist!B:H,6,FALSE)</f>
        <v>KAUR MOTORSPORT</v>
      </c>
      <c r="H8" s="163" t="str">
        <f>VLOOKUP(B8,Results!B:T,12,FALSE)</f>
        <v>11.00,6</v>
      </c>
    </row>
    <row r="9" spans="1:8" ht="15" customHeight="1">
      <c r="A9" s="266">
        <f>A8+1</f>
        <v>2</v>
      </c>
      <c r="B9" s="204">
        <v>2</v>
      </c>
      <c r="C9" s="160" t="str">
        <f>VLOOKUP(B9,Startlist!B:F,2,FALSE)</f>
        <v>MV2</v>
      </c>
      <c r="D9" s="161" t="str">
        <f>CONCATENATE(VLOOKUP(B9,Startlist!B:H,3,FALSE)," / ",VLOOKUP(B9,Startlist!B:H,4,FALSE))</f>
        <v>Rainer Aus / Simo Koskinen</v>
      </c>
      <c r="E9" s="162" t="str">
        <f>VLOOKUP(B9,Startlist!B:F,5,FALSE)</f>
        <v>EST</v>
      </c>
      <c r="F9" s="161" t="str">
        <f>VLOOKUP(B9,Startlist!B:H,7,FALSE)</f>
        <v>Mitsubishi Lancer Evo 9</v>
      </c>
      <c r="G9" s="161" t="str">
        <f>VLOOKUP(B9,Startlist!B:H,6,FALSE)</f>
        <v>ALM MOTORSPORT</v>
      </c>
      <c r="H9" s="163" t="str">
        <f>VLOOKUP(B9,Results!B:T,12,FALSE)</f>
        <v>11.11,9</v>
      </c>
    </row>
    <row r="10" spans="1:8" ht="15" customHeight="1">
      <c r="A10" s="266">
        <f aca="true" t="shared" si="0" ref="A10:A49">A9+1</f>
        <v>3</v>
      </c>
      <c r="B10" s="204">
        <v>3</v>
      </c>
      <c r="C10" s="160" t="str">
        <f>VLOOKUP(B10,Startlist!B:F,2,FALSE)</f>
        <v>MV2</v>
      </c>
      <c r="D10" s="161" t="str">
        <f>CONCATENATE(VLOOKUP(B10,Startlist!B:H,3,FALSE)," / ",VLOOKUP(B10,Startlist!B:H,4,FALSE))</f>
        <v>Roland Murakas / Kalle Adler</v>
      </c>
      <c r="E10" s="162" t="str">
        <f>VLOOKUP(B10,Startlist!B:F,5,FALSE)</f>
        <v>EST</v>
      </c>
      <c r="F10" s="161" t="str">
        <f>VLOOKUP(B10,Startlist!B:H,7,FALSE)</f>
        <v>Mitsubishi Lancer Evo 10</v>
      </c>
      <c r="G10" s="161" t="str">
        <f>VLOOKUP(B10,Startlist!B:H,6,FALSE)</f>
        <v>PROREHV RALLY TEAM</v>
      </c>
      <c r="H10" s="163" t="str">
        <f>VLOOKUP(B10,Results!B:T,12,FALSE)</f>
        <v>11.18,6</v>
      </c>
    </row>
    <row r="11" spans="1:8" ht="15" customHeight="1">
      <c r="A11" s="266">
        <f t="shared" si="0"/>
        <v>4</v>
      </c>
      <c r="B11" s="204">
        <v>208</v>
      </c>
      <c r="C11" s="160" t="str">
        <f>VLOOKUP(B11,Startlist!B:F,2,FALSE)</f>
        <v>MV3</v>
      </c>
      <c r="D11" s="161" t="str">
        <f>CONCATENATE(VLOOKUP(B11,Startlist!B:H,3,FALSE)," / ",VLOOKUP(B11,Startlist!B:H,4,FALSE))</f>
        <v>Miko Niinemäe / Martin Valter</v>
      </c>
      <c r="E11" s="162" t="str">
        <f>VLOOKUP(B11,Startlist!B:F,5,FALSE)</f>
        <v>EST</v>
      </c>
      <c r="F11" s="161" t="str">
        <f>VLOOKUP(B11,Startlist!B:H,7,FALSE)</f>
        <v>Peugeot 208</v>
      </c>
      <c r="G11" s="161" t="str">
        <f>VLOOKUP(B11,Startlist!B:H,6,FALSE)</f>
        <v>CUEKS RACING</v>
      </c>
      <c r="H11" s="163" t="str">
        <f>VLOOKUP(B11,Results!B:T,12,FALSE)</f>
        <v>11.57,7</v>
      </c>
    </row>
    <row r="12" spans="1:8" ht="15" customHeight="1">
      <c r="A12" s="266">
        <f t="shared" si="0"/>
        <v>5</v>
      </c>
      <c r="B12" s="204">
        <v>5</v>
      </c>
      <c r="C12" s="160" t="str">
        <f>VLOOKUP(B12,Startlist!B:F,2,FALSE)</f>
        <v>MV7</v>
      </c>
      <c r="D12" s="161" t="str">
        <f>CONCATENATE(VLOOKUP(B12,Startlist!B:H,3,FALSE)," / ",VLOOKUP(B12,Startlist!B:H,4,FALSE))</f>
        <v>Priit Koik / Uku-Alar Heldna</v>
      </c>
      <c r="E12" s="162" t="str">
        <f>VLOOKUP(B12,Startlist!B:F,5,FALSE)</f>
        <v>EST</v>
      </c>
      <c r="F12" s="161" t="str">
        <f>VLOOKUP(B12,Startlist!B:H,7,FALSE)</f>
        <v>Mitsubishi Lancer Evo 8</v>
      </c>
      <c r="G12" s="161" t="str">
        <f>VLOOKUP(B12,Startlist!B:H,6,FALSE)</f>
        <v>KAUR MOTORSPORT</v>
      </c>
      <c r="H12" s="163" t="str">
        <f>VLOOKUP(B12,Results!B:T,12,FALSE)</f>
        <v>11.59,7</v>
      </c>
    </row>
    <row r="13" spans="1:8" ht="15" customHeight="1">
      <c r="A13" s="266">
        <f t="shared" si="0"/>
        <v>6</v>
      </c>
      <c r="B13" s="204">
        <v>207</v>
      </c>
      <c r="C13" s="160" t="s">
        <v>132</v>
      </c>
      <c r="D13" s="161" t="str">
        <f>CONCATENATE(VLOOKUP(B13,Startlist!B:H,3,FALSE)," / ",VLOOKUP(B13,Startlist!B:H,4,FALSE))</f>
        <v>Gustav Kruuda / Ken Järveoja</v>
      </c>
      <c r="E13" s="162" t="str">
        <f>VLOOKUP(B13,Startlist!B:F,5,FALSE)</f>
        <v>EST</v>
      </c>
      <c r="F13" s="161" t="str">
        <f>VLOOKUP(B13,Startlist!B:H,7,FALSE)</f>
        <v>Ford Fiesta</v>
      </c>
      <c r="G13" s="161" t="str">
        <f>VLOOKUP(B13,Startlist!B:H,6,FALSE)</f>
        <v>ME3 MOTOSPORT</v>
      </c>
      <c r="H13" s="163" t="str">
        <f>VLOOKUP(B13,Results!B:T,12,FALSE)</f>
        <v>11.59,7</v>
      </c>
    </row>
    <row r="14" spans="1:8" ht="15" customHeight="1">
      <c r="A14" s="266">
        <f t="shared" si="0"/>
        <v>7</v>
      </c>
      <c r="B14" s="204">
        <v>18</v>
      </c>
      <c r="C14" s="160" t="str">
        <f>VLOOKUP(B14,Startlist!B:F,2,FALSE)</f>
        <v>MV6</v>
      </c>
      <c r="D14" s="161" t="str">
        <f>CONCATENATE(VLOOKUP(B14,Startlist!B:H,3,FALSE)," / ",VLOOKUP(B14,Startlist!B:H,4,FALSE))</f>
        <v>Dmitry Nikonchuk / Elena Nikonchuk</v>
      </c>
      <c r="E14" s="162" t="str">
        <f>VLOOKUP(B14,Startlist!B:F,5,FALSE)</f>
        <v>RUS</v>
      </c>
      <c r="F14" s="161" t="str">
        <f>VLOOKUP(B14,Startlist!B:H,7,FALSE)</f>
        <v>BMW M3</v>
      </c>
      <c r="G14" s="161" t="str">
        <f>VLOOKUP(B14,Startlist!B:H,6,FALSE)</f>
        <v>MS RACING</v>
      </c>
      <c r="H14" s="163" t="str">
        <f>VLOOKUP(B14,Results!B:T,12,FALSE)</f>
        <v>12.11,4</v>
      </c>
    </row>
    <row r="15" spans="1:8" ht="15" customHeight="1">
      <c r="A15" s="266">
        <f t="shared" si="0"/>
        <v>8</v>
      </c>
      <c r="B15" s="204">
        <v>9</v>
      </c>
      <c r="C15" s="160" t="str">
        <f>VLOOKUP(B15,Startlist!B:F,2,FALSE)</f>
        <v>MV7</v>
      </c>
      <c r="D15" s="161" t="str">
        <f>CONCATENATE(VLOOKUP(B15,Startlist!B:H,3,FALSE)," / ",VLOOKUP(B15,Startlist!B:H,4,FALSE))</f>
        <v>Aiko Aigro / Kermo Kärtmann</v>
      </c>
      <c r="E15" s="162" t="str">
        <f>VLOOKUP(B15,Startlist!B:F,5,FALSE)</f>
        <v>EST</v>
      </c>
      <c r="F15" s="161" t="str">
        <f>VLOOKUP(B15,Startlist!B:H,7,FALSE)</f>
        <v>Mitsubishi Lancer Evo 6</v>
      </c>
      <c r="G15" s="161" t="str">
        <f>VLOOKUP(B15,Startlist!B:H,6,FALSE)</f>
        <v>TIKKRI MOTORSPORT</v>
      </c>
      <c r="H15" s="163" t="str">
        <f>VLOOKUP(B15,Results!B:T,12,FALSE)</f>
        <v>12.14,6</v>
      </c>
    </row>
    <row r="16" spans="1:8" ht="15" customHeight="1">
      <c r="A16" s="266">
        <f t="shared" si="0"/>
        <v>9</v>
      </c>
      <c r="B16" s="204">
        <v>205</v>
      </c>
      <c r="C16" s="160" t="str">
        <f>VLOOKUP(B16,Startlist!B:F,2,FALSE)</f>
        <v>MV3</v>
      </c>
      <c r="D16" s="161" t="str">
        <f>CONCATENATE(VLOOKUP(B16,Startlist!B:H,3,FALSE)," / ",VLOOKUP(B16,Startlist!B:H,4,FALSE))</f>
        <v>Oliver Ojaperv / Jarno Talve</v>
      </c>
      <c r="E16" s="162" t="str">
        <f>VLOOKUP(B16,Startlist!B:F,5,FALSE)</f>
        <v>EST</v>
      </c>
      <c r="F16" s="161" t="str">
        <f>VLOOKUP(B16,Startlist!B:H,7,FALSE)</f>
        <v>Ford Fiesta R2</v>
      </c>
      <c r="G16" s="161" t="str">
        <f>VLOOKUP(B16,Startlist!B:H,6,FALSE)</f>
        <v>OT RACING</v>
      </c>
      <c r="H16" s="163" t="str">
        <f>VLOOKUP(B16,Results!B:T,12,FALSE)</f>
        <v>12.16,3</v>
      </c>
    </row>
    <row r="17" spans="1:8" ht="15" customHeight="1">
      <c r="A17" s="266">
        <f t="shared" si="0"/>
        <v>10</v>
      </c>
      <c r="B17" s="204">
        <v>201</v>
      </c>
      <c r="C17" s="160" t="str">
        <f>VLOOKUP(B17,Startlist!B:F,2,FALSE)</f>
        <v>MV3</v>
      </c>
      <c r="D17" s="161" t="str">
        <f>CONCATENATE(VLOOKUP(B17,Startlist!B:H,3,FALSE)," / ",VLOOKUP(B17,Startlist!B:H,4,FALSE))</f>
        <v>Kenneth Sepp / Tanel Kasesalu</v>
      </c>
      <c r="E17" s="162" t="str">
        <f>VLOOKUP(B17,Startlist!B:F,5,FALSE)</f>
        <v>EST</v>
      </c>
      <c r="F17" s="161" t="str">
        <f>VLOOKUP(B17,Startlist!B:H,7,FALSE)</f>
        <v>Ford Fiesta R2</v>
      </c>
      <c r="G17" s="161" t="str">
        <f>VLOOKUP(B17,Startlist!B:H,6,FALSE)</f>
        <v>SAR-TECH MOTORSPORT</v>
      </c>
      <c r="H17" s="163" t="str">
        <f>VLOOKUP(B17,Results!B:T,12,FALSE)</f>
        <v>12.17,2</v>
      </c>
    </row>
    <row r="18" spans="1:8" ht="15" customHeight="1">
      <c r="A18" s="266">
        <f t="shared" si="0"/>
        <v>11</v>
      </c>
      <c r="B18" s="204">
        <v>12</v>
      </c>
      <c r="C18" s="160" t="str">
        <f>VLOOKUP(B18,Startlist!B:F,2,FALSE)</f>
        <v>MV7</v>
      </c>
      <c r="D18" s="161" t="str">
        <f>CONCATENATE(VLOOKUP(B18,Startlist!B:H,3,FALSE)," / ",VLOOKUP(B18,Startlist!B:H,4,FALSE))</f>
        <v>Anre Saks / Rainer Maasik</v>
      </c>
      <c r="E18" s="162" t="str">
        <f>VLOOKUP(B18,Startlist!B:F,5,FALSE)</f>
        <v>EST</v>
      </c>
      <c r="F18" s="161" t="str">
        <f>VLOOKUP(B18,Startlist!B:H,7,FALSE)</f>
        <v>Mitsubishi Lancer Evo 7</v>
      </c>
      <c r="G18" s="161" t="str">
        <f>VLOOKUP(B18,Startlist!B:H,6,FALSE)</f>
        <v>ALM MOTORSPORT</v>
      </c>
      <c r="H18" s="163" t="str">
        <f>VLOOKUP(B18,Results!B:T,12,FALSE)</f>
        <v>12.23,7</v>
      </c>
    </row>
    <row r="19" spans="1:8" ht="15" customHeight="1">
      <c r="A19" s="266">
        <f t="shared" si="0"/>
        <v>12</v>
      </c>
      <c r="B19" s="204">
        <v>14</v>
      </c>
      <c r="C19" s="160" t="str">
        <f>VLOOKUP(B19,Startlist!B:F,2,FALSE)</f>
        <v>MV4</v>
      </c>
      <c r="D19" s="161" t="str">
        <f>CONCATENATE(VLOOKUP(B19,Startlist!B:H,3,FALSE)," / ",VLOOKUP(B19,Startlist!B:H,4,FALSE))</f>
        <v>Kristo Subi / Raido Subi</v>
      </c>
      <c r="E19" s="162" t="str">
        <f>VLOOKUP(B19,Startlist!B:F,5,FALSE)</f>
        <v>EST</v>
      </c>
      <c r="F19" s="161" t="str">
        <f>VLOOKUP(B19,Startlist!B:H,7,FALSE)</f>
        <v>Honda Civic Type-R</v>
      </c>
      <c r="G19" s="161" t="str">
        <f>VLOOKUP(B19,Startlist!B:H,6,FALSE)</f>
        <v>ECOM MOTORSPORT</v>
      </c>
      <c r="H19" s="163" t="str">
        <f>VLOOKUP(B19,Results!B:T,12,FALSE)</f>
        <v>12.30,4</v>
      </c>
    </row>
    <row r="20" spans="1:8" ht="15" customHeight="1">
      <c r="A20" s="266">
        <f t="shared" si="0"/>
        <v>13</v>
      </c>
      <c r="B20" s="204">
        <v>7</v>
      </c>
      <c r="C20" s="160" t="str">
        <f>VLOOKUP(B20,Startlist!B:F,2,FALSE)</f>
        <v>MV2</v>
      </c>
      <c r="D20" s="161" t="str">
        <f>CONCATENATE(VLOOKUP(B20,Startlist!B:H,3,FALSE)," / ",VLOOKUP(B20,Startlist!B:H,4,FALSE))</f>
        <v>Mait Maarend / Mihkel Kapp</v>
      </c>
      <c r="E20" s="162" t="str">
        <f>VLOOKUP(B20,Startlist!B:F,5,FALSE)</f>
        <v>EST</v>
      </c>
      <c r="F20" s="161" t="str">
        <f>VLOOKUP(B20,Startlist!B:H,7,FALSE)</f>
        <v>Mitsubishi Lancer Evo 10</v>
      </c>
      <c r="G20" s="161" t="str">
        <f>VLOOKUP(B20,Startlist!B:H,6,FALSE)</f>
        <v>MAIT MAAREND</v>
      </c>
      <c r="H20" s="163" t="str">
        <f>VLOOKUP(B20,Results!B:T,12,FALSE)</f>
        <v>12.33,1</v>
      </c>
    </row>
    <row r="21" spans="1:8" ht="15" customHeight="1">
      <c r="A21" s="266">
        <f t="shared" si="0"/>
        <v>14</v>
      </c>
      <c r="B21" s="204">
        <v>10</v>
      </c>
      <c r="C21" s="160" t="str">
        <f>VLOOKUP(B21,Startlist!B:F,2,FALSE)</f>
        <v>MV7</v>
      </c>
      <c r="D21" s="161" t="str">
        <f>CONCATENATE(VLOOKUP(B21,Startlist!B:H,3,FALSE)," / ",VLOOKUP(B21,Startlist!B:H,4,FALSE))</f>
        <v>Rünno Ubinhain / Carl Terras</v>
      </c>
      <c r="E21" s="162" t="str">
        <f>VLOOKUP(B21,Startlist!B:F,5,FALSE)</f>
        <v>LAT</v>
      </c>
      <c r="F21" s="161" t="str">
        <f>VLOOKUP(B21,Startlist!B:H,7,FALSE)</f>
        <v>Subaru Impreza</v>
      </c>
      <c r="G21" s="161" t="str">
        <f>VLOOKUP(B21,Startlist!B:H,6,FALSE)</f>
        <v>PROREHV RALLY TEAM</v>
      </c>
      <c r="H21" s="163" t="str">
        <f>VLOOKUP(B21,Results!B:T,12,FALSE)</f>
        <v>12.35,3</v>
      </c>
    </row>
    <row r="22" spans="1:8" ht="15" customHeight="1">
      <c r="A22" s="266">
        <f t="shared" si="0"/>
        <v>15</v>
      </c>
      <c r="B22" s="204">
        <v>20</v>
      </c>
      <c r="C22" s="160" t="str">
        <f>VLOOKUP(B22,Startlist!B:F,2,FALSE)</f>
        <v>MV6</v>
      </c>
      <c r="D22" s="161" t="str">
        <f>CONCATENATE(VLOOKUP(B22,Startlist!B:H,3,FALSE)," / ",VLOOKUP(B22,Startlist!B:H,4,FALSE))</f>
        <v>Marko Ringenberg / Allar Heina</v>
      </c>
      <c r="E22" s="162" t="str">
        <f>VLOOKUP(B22,Startlist!B:F,5,FALSE)</f>
        <v>EST</v>
      </c>
      <c r="F22" s="161" t="str">
        <f>VLOOKUP(B22,Startlist!B:H,7,FALSE)</f>
        <v>BMW M3</v>
      </c>
      <c r="G22" s="161" t="str">
        <f>VLOOKUP(B22,Startlist!B:H,6,FALSE)</f>
        <v>CUEKS RACING</v>
      </c>
      <c r="H22" s="163" t="str">
        <f>VLOOKUP(B22,Results!B:T,12,FALSE)</f>
        <v>12.36,6</v>
      </c>
    </row>
    <row r="23" spans="1:8" ht="15" customHeight="1">
      <c r="A23" s="266">
        <f t="shared" si="0"/>
        <v>16</v>
      </c>
      <c r="B23" s="204">
        <v>206</v>
      </c>
      <c r="C23" s="160" t="str">
        <f>VLOOKUP(B23,Startlist!B:F,2,FALSE)</f>
        <v>MV3</v>
      </c>
      <c r="D23" s="161" t="str">
        <f>CONCATENATE(VLOOKUP(B23,Startlist!B:H,3,FALSE)," / ",VLOOKUP(B23,Startlist!B:H,4,FALSE))</f>
        <v>Kevin Kuusik / Cristen Laos</v>
      </c>
      <c r="E23" s="162" t="str">
        <f>VLOOKUP(B23,Startlist!B:F,5,FALSE)</f>
        <v>EST</v>
      </c>
      <c r="F23" s="161" t="str">
        <f>VLOOKUP(B23,Startlist!B:H,7,FALSE)</f>
        <v>Ford Fiesta R2</v>
      </c>
      <c r="G23" s="161" t="str">
        <f>VLOOKUP(B23,Startlist!B:H,6,FALSE)</f>
        <v>OT RACING</v>
      </c>
      <c r="H23" s="163" t="str">
        <f>VLOOKUP(B23,Results!B:T,12,FALSE)</f>
        <v>12.42,1</v>
      </c>
    </row>
    <row r="24" spans="1:8" ht="15" customHeight="1">
      <c r="A24" s="266">
        <f t="shared" si="0"/>
        <v>17</v>
      </c>
      <c r="B24" s="204">
        <v>23</v>
      </c>
      <c r="C24" s="160" t="str">
        <f>VLOOKUP(B24,Startlist!B:F,2,FALSE)</f>
        <v>MV7</v>
      </c>
      <c r="D24" s="161" t="str">
        <f>CONCATENATE(VLOOKUP(B24,Startlist!B:H,3,FALSE)," / ",VLOOKUP(B24,Startlist!B:H,4,FALSE))</f>
        <v>Mart Tikkerbär / Andres Preide</v>
      </c>
      <c r="E24" s="162" t="str">
        <f>VLOOKUP(B24,Startlist!B:F,5,FALSE)</f>
        <v>EST</v>
      </c>
      <c r="F24" s="161" t="str">
        <f>VLOOKUP(B24,Startlist!B:H,7,FALSE)</f>
        <v>Mitsubishi Lancer Evo 6</v>
      </c>
      <c r="G24" s="161" t="str">
        <f>VLOOKUP(B24,Startlist!B:H,6,FALSE)</f>
        <v>TIKKRI MOTORSPORT</v>
      </c>
      <c r="H24" s="163" t="str">
        <f>VLOOKUP(B24,Results!B:T,12,FALSE)</f>
        <v>12.50,8</v>
      </c>
    </row>
    <row r="25" spans="1:8" ht="15" customHeight="1">
      <c r="A25" s="266">
        <f t="shared" si="0"/>
        <v>18</v>
      </c>
      <c r="B25" s="204">
        <v>16</v>
      </c>
      <c r="C25" s="160" t="str">
        <f>VLOOKUP(B25,Startlist!B:F,2,FALSE)</f>
        <v>MV4</v>
      </c>
      <c r="D25" s="161" t="str">
        <f>CONCATENATE(VLOOKUP(B25,Startlist!B:H,3,FALSE)," / ",VLOOKUP(B25,Startlist!B:H,4,FALSE))</f>
        <v>Mait Madik / Toomas Tauk</v>
      </c>
      <c r="E25" s="162" t="str">
        <f>VLOOKUP(B25,Startlist!B:F,5,FALSE)</f>
        <v>EST</v>
      </c>
      <c r="F25" s="161" t="str">
        <f>VLOOKUP(B25,Startlist!B:H,7,FALSE)</f>
        <v>Honda Civic Type-R</v>
      </c>
      <c r="G25" s="161" t="str">
        <f>VLOOKUP(B25,Startlist!B:H,6,FALSE)</f>
        <v>PROREHV RALLY TEAM</v>
      </c>
      <c r="H25" s="163" t="str">
        <f>VLOOKUP(B25,Results!B:T,12,FALSE)</f>
        <v>12.52,8</v>
      </c>
    </row>
    <row r="26" spans="1:8" ht="15" customHeight="1">
      <c r="A26" s="266">
        <f t="shared" si="0"/>
        <v>19</v>
      </c>
      <c r="B26" s="204">
        <v>22</v>
      </c>
      <c r="C26" s="160" t="str">
        <f>VLOOKUP(B26,Startlist!B:F,2,FALSE)</f>
        <v>MV6</v>
      </c>
      <c r="D26" s="161" t="str">
        <f>CONCATENATE(VLOOKUP(B26,Startlist!B:H,3,FALSE)," / ",VLOOKUP(B26,Startlist!B:H,4,FALSE))</f>
        <v>Madis Vanaselja / Jaanus Hōbemägi</v>
      </c>
      <c r="E26" s="162" t="str">
        <f>VLOOKUP(B26,Startlist!B:F,5,FALSE)</f>
        <v>EST</v>
      </c>
      <c r="F26" s="161" t="str">
        <f>VLOOKUP(B26,Startlist!B:H,7,FALSE)</f>
        <v>BMW M3</v>
      </c>
      <c r="G26" s="161" t="str">
        <f>VLOOKUP(B26,Startlist!B:H,6,FALSE)</f>
        <v>MS RACING</v>
      </c>
      <c r="H26" s="163" t="str">
        <f>VLOOKUP(B26,Results!B:T,12,FALSE)</f>
        <v>13.01,5</v>
      </c>
    </row>
    <row r="27" spans="1:8" ht="15" customHeight="1">
      <c r="A27" s="266">
        <f t="shared" si="0"/>
        <v>20</v>
      </c>
      <c r="B27" s="204">
        <v>27</v>
      </c>
      <c r="C27" s="160" t="str">
        <f>VLOOKUP(B27,Startlist!B:F,2,FALSE)</f>
        <v>MV7</v>
      </c>
      <c r="D27" s="161" t="str">
        <f>CONCATENATE(VLOOKUP(B27,Startlist!B:H,3,FALSE)," / ",VLOOKUP(B27,Startlist!B:H,4,FALSE))</f>
        <v>Vallo Nuuter / Alari Kupri</v>
      </c>
      <c r="E27" s="162" t="str">
        <f>VLOOKUP(B27,Startlist!B:F,5,FALSE)</f>
        <v>EST</v>
      </c>
      <c r="F27" s="161" t="str">
        <f>VLOOKUP(B27,Startlist!B:H,7,FALSE)</f>
        <v>Subaru Impreza</v>
      </c>
      <c r="G27" s="161" t="str">
        <f>VLOOKUP(B27,Startlist!B:H,6,FALSE)</f>
        <v>MS RACING</v>
      </c>
      <c r="H27" s="163" t="str">
        <f>VLOOKUP(B27,Results!B:T,12,FALSE)</f>
        <v>13.02,2</v>
      </c>
    </row>
    <row r="28" spans="1:8" ht="15" customHeight="1">
      <c r="A28" s="266">
        <f t="shared" si="0"/>
        <v>21</v>
      </c>
      <c r="B28" s="204">
        <v>31</v>
      </c>
      <c r="C28" s="160" t="str">
        <f>VLOOKUP(B28,Startlist!B:F,2,FALSE)</f>
        <v>MV7</v>
      </c>
      <c r="D28" s="161" t="str">
        <f>CONCATENATE(VLOOKUP(B28,Startlist!B:H,3,FALSE)," / ",VLOOKUP(B28,Startlist!B:H,4,FALSE))</f>
        <v>Henri Franke / Alain Sivous</v>
      </c>
      <c r="E28" s="162" t="str">
        <f>VLOOKUP(B28,Startlist!B:F,5,FALSE)</f>
        <v>EST</v>
      </c>
      <c r="F28" s="161" t="str">
        <f>VLOOKUP(B28,Startlist!B:H,7,FALSE)</f>
        <v>Subaru Impreza</v>
      </c>
      <c r="G28" s="161" t="str">
        <f>VLOOKUP(B28,Startlist!B:H,6,FALSE)</f>
        <v>ECOM MOTORSPORT</v>
      </c>
      <c r="H28" s="163" t="str">
        <f>VLOOKUP(B28,Results!B:T,12,FALSE)</f>
        <v>13.20,9</v>
      </c>
    </row>
    <row r="29" spans="1:8" ht="15" customHeight="1">
      <c r="A29" s="266">
        <f t="shared" si="0"/>
        <v>22</v>
      </c>
      <c r="B29" s="204">
        <v>21</v>
      </c>
      <c r="C29" s="160" t="str">
        <f>VLOOKUP(B29,Startlist!B:F,2,FALSE)</f>
        <v>MV6</v>
      </c>
      <c r="D29" s="161" t="str">
        <f>CONCATENATE(VLOOKUP(B29,Startlist!B:H,3,FALSE)," / ",VLOOKUP(B29,Startlist!B:H,4,FALSE))</f>
        <v>Lembit Soe / Ahto Pihlas</v>
      </c>
      <c r="E29" s="162" t="str">
        <f>VLOOKUP(B29,Startlist!B:F,5,FALSE)</f>
        <v>EST</v>
      </c>
      <c r="F29" s="161" t="str">
        <f>VLOOKUP(B29,Startlist!B:H,7,FALSE)</f>
        <v>Toyota Starlet</v>
      </c>
      <c r="G29" s="161" t="str">
        <f>VLOOKUP(B29,Startlist!B:H,6,FALSE)</f>
        <v>SAR-TECH MOTORSPORT</v>
      </c>
      <c r="H29" s="163" t="str">
        <f>VLOOKUP(B29,Results!B:T,12,FALSE)</f>
        <v>13.23,0</v>
      </c>
    </row>
    <row r="30" spans="1:8" ht="15" customHeight="1">
      <c r="A30" s="266">
        <f t="shared" si="0"/>
        <v>23</v>
      </c>
      <c r="B30" s="204">
        <v>50</v>
      </c>
      <c r="C30" s="160" t="str">
        <f>VLOOKUP(B30,Startlist!B:F,2,FALSE)</f>
        <v>MV6</v>
      </c>
      <c r="D30" s="161" t="str">
        <f>CONCATENATE(VLOOKUP(B30,Startlist!B:H,3,FALSE)," / ",VLOOKUP(B30,Startlist!B:H,4,FALSE))</f>
        <v>Peeter Kaibald / Sven Andevei</v>
      </c>
      <c r="E30" s="162" t="str">
        <f>VLOOKUP(B30,Startlist!B:F,5,FALSE)</f>
        <v>EST</v>
      </c>
      <c r="F30" s="161" t="str">
        <f>VLOOKUP(B30,Startlist!B:H,7,FALSE)</f>
        <v>BMW M3</v>
      </c>
      <c r="G30" s="161" t="str">
        <f>VLOOKUP(B30,Startlist!B:H,6,FALSE)</f>
        <v>MS RACING</v>
      </c>
      <c r="H30" s="163" t="str">
        <f>VLOOKUP(B30,Results!B:T,12,FALSE)</f>
        <v>13.26,0</v>
      </c>
    </row>
    <row r="31" spans="1:8" ht="15" customHeight="1">
      <c r="A31" s="266">
        <f t="shared" si="0"/>
        <v>24</v>
      </c>
      <c r="B31" s="204">
        <v>44</v>
      </c>
      <c r="C31" s="160" t="str">
        <f>VLOOKUP(B31,Startlist!B:F,2,FALSE)</f>
        <v>MV5</v>
      </c>
      <c r="D31" s="161" t="str">
        <f>CONCATENATE(VLOOKUP(B31,Startlist!B:H,3,FALSE)," / ",VLOOKUP(B31,Startlist!B:H,4,FALSE))</f>
        <v>Gert-Kaupo Kähr / Jan Pantalon</v>
      </c>
      <c r="E31" s="162" t="str">
        <f>VLOOKUP(B31,Startlist!B:F,5,FALSE)</f>
        <v>EST</v>
      </c>
      <c r="F31" s="161" t="str">
        <f>VLOOKUP(B31,Startlist!B:H,7,FALSE)</f>
        <v>Honda Civic</v>
      </c>
      <c r="G31" s="161" t="str">
        <f>VLOOKUP(B31,Startlist!B:H,6,FALSE)</f>
        <v>PROREX RACING</v>
      </c>
      <c r="H31" s="163" t="str">
        <f>VLOOKUP(B31,Results!B:T,12,FALSE)</f>
        <v>13.29,3</v>
      </c>
    </row>
    <row r="32" spans="1:8" ht="15" customHeight="1">
      <c r="A32" s="266">
        <f t="shared" si="0"/>
        <v>25</v>
      </c>
      <c r="B32" s="204">
        <v>29</v>
      </c>
      <c r="C32" s="160" t="str">
        <f>VLOOKUP(B32,Startlist!B:F,2,FALSE)</f>
        <v>MV7</v>
      </c>
      <c r="D32" s="161" t="str">
        <f>CONCATENATE(VLOOKUP(B32,Startlist!B:H,3,FALSE)," / ",VLOOKUP(B32,Startlist!B:H,4,FALSE))</f>
        <v>Siim Liivamägi / Edvin Parisalu</v>
      </c>
      <c r="E32" s="162" t="str">
        <f>VLOOKUP(B32,Startlist!B:F,5,FALSE)</f>
        <v>EST</v>
      </c>
      <c r="F32" s="161" t="str">
        <f>VLOOKUP(B32,Startlist!B:H,7,FALSE)</f>
        <v>Mitsubishi Lancer Evo 6</v>
      </c>
      <c r="G32" s="161" t="str">
        <f>VLOOKUP(B32,Startlist!B:H,6,FALSE)</f>
        <v>MS RACING</v>
      </c>
      <c r="H32" s="163" t="str">
        <f>VLOOKUP(B32,Results!B:T,12,FALSE)</f>
        <v>13.39,3</v>
      </c>
    </row>
    <row r="33" spans="1:8" ht="15" customHeight="1">
      <c r="A33" s="266">
        <f t="shared" si="0"/>
        <v>26</v>
      </c>
      <c r="B33" s="204">
        <v>54</v>
      </c>
      <c r="C33" s="160" t="str">
        <f>VLOOKUP(B33,Startlist!B:F,2,FALSE)</f>
        <v>MV6</v>
      </c>
      <c r="D33" s="161" t="str">
        <f>CONCATENATE(VLOOKUP(B33,Startlist!B:H,3,FALSE)," / ",VLOOKUP(B33,Startlist!B:H,4,FALSE))</f>
        <v>Gert Kull / Toomas Keskküla</v>
      </c>
      <c r="E33" s="162" t="str">
        <f>VLOOKUP(B33,Startlist!B:F,5,FALSE)</f>
        <v>EST</v>
      </c>
      <c r="F33" s="161" t="str">
        <f>VLOOKUP(B33,Startlist!B:H,7,FALSE)</f>
        <v>BMW M3</v>
      </c>
      <c r="G33" s="161" t="str">
        <f>VLOOKUP(B33,Startlist!B:H,6,FALSE)</f>
        <v>MS RACING</v>
      </c>
      <c r="H33" s="163" t="str">
        <f>VLOOKUP(B33,Results!B:T,12,FALSE)</f>
        <v>13.56,0</v>
      </c>
    </row>
    <row r="34" spans="1:8" ht="15" customHeight="1">
      <c r="A34" s="266">
        <f t="shared" si="0"/>
        <v>27</v>
      </c>
      <c r="B34" s="204">
        <v>34</v>
      </c>
      <c r="C34" s="160" t="str">
        <f>VLOOKUP(B34,Startlist!B:F,2,FALSE)</f>
        <v>MV5</v>
      </c>
      <c r="D34" s="161" t="str">
        <f>CONCATENATE(VLOOKUP(B34,Startlist!B:H,3,FALSE)," / ",VLOOKUP(B34,Startlist!B:H,4,FALSE))</f>
        <v>Janar Tänak / Janno ōunpuu</v>
      </c>
      <c r="E34" s="162" t="str">
        <f>VLOOKUP(B34,Startlist!B:F,5,FALSE)</f>
        <v>EST</v>
      </c>
      <c r="F34" s="161" t="str">
        <f>VLOOKUP(B34,Startlist!B:H,7,FALSE)</f>
        <v>LADA S1600</v>
      </c>
      <c r="G34" s="161" t="str">
        <f>VLOOKUP(B34,Startlist!B:H,6,FALSE)</f>
        <v>OT RACING</v>
      </c>
      <c r="H34" s="163" t="str">
        <f>VLOOKUP(B34,Results!B:T,12,FALSE)</f>
        <v>13.57,6</v>
      </c>
    </row>
    <row r="35" spans="1:8" ht="15" customHeight="1">
      <c r="A35" s="266">
        <f t="shared" si="0"/>
        <v>28</v>
      </c>
      <c r="B35" s="204">
        <v>56</v>
      </c>
      <c r="C35" s="160" t="str">
        <f>VLOOKUP(B35,Startlist!B:F,2,FALSE)</f>
        <v>MV4</v>
      </c>
      <c r="D35" s="161" t="str">
        <f>CONCATENATE(VLOOKUP(B35,Startlist!B:H,3,FALSE)," / ",VLOOKUP(B35,Startlist!B:H,4,FALSE))</f>
        <v>Silver Sōmer / Gert Virves</v>
      </c>
      <c r="E35" s="162" t="str">
        <f>VLOOKUP(B35,Startlist!B:F,5,FALSE)</f>
        <v>EST</v>
      </c>
      <c r="F35" s="161" t="str">
        <f>VLOOKUP(B35,Startlist!B:H,7,FALSE)</f>
        <v>Opel Astra</v>
      </c>
      <c r="G35" s="161" t="str">
        <f>VLOOKUP(B35,Startlist!B:H,6,FALSE)</f>
        <v>ECOM MOTORSPORT</v>
      </c>
      <c r="H35" s="163" t="str">
        <f>VLOOKUP(B35,Results!B:T,12,FALSE)</f>
        <v>13.57,7</v>
      </c>
    </row>
    <row r="36" spans="1:8" ht="15" customHeight="1">
      <c r="A36" s="266">
        <f t="shared" si="0"/>
        <v>29</v>
      </c>
      <c r="B36" s="204">
        <v>62</v>
      </c>
      <c r="C36" s="160" t="str">
        <f>VLOOKUP(B36,Startlist!B:F,2,FALSE)</f>
        <v>MV8</v>
      </c>
      <c r="D36" s="161" t="str">
        <f>CONCATENATE(VLOOKUP(B36,Startlist!B:H,3,FALSE)," / ",VLOOKUP(B36,Startlist!B:H,4,FALSE))</f>
        <v>Taavi Niinemets / Esko Allika</v>
      </c>
      <c r="E36" s="162" t="str">
        <f>VLOOKUP(B36,Startlist!B:F,5,FALSE)</f>
        <v>EST</v>
      </c>
      <c r="F36" s="161" t="str">
        <f>VLOOKUP(B36,Startlist!B:H,7,FALSE)</f>
        <v>GAZ 51A</v>
      </c>
      <c r="G36" s="161" t="str">
        <f>VLOOKUP(B36,Startlist!B:H,6,FALSE)</f>
        <v>GAZ RALLIKLUBI</v>
      </c>
      <c r="H36" s="163" t="str">
        <f>VLOOKUP(B36,Results!B:T,12,FALSE)</f>
        <v>13.59,6</v>
      </c>
    </row>
    <row r="37" spans="1:8" ht="15" customHeight="1">
      <c r="A37" s="266">
        <f t="shared" si="0"/>
        <v>30</v>
      </c>
      <c r="B37" s="204">
        <v>61</v>
      </c>
      <c r="C37" s="160" t="str">
        <f>VLOOKUP(B37,Startlist!B:F,2,FALSE)</f>
        <v>MV5</v>
      </c>
      <c r="D37" s="161" t="str">
        <f>CONCATENATE(VLOOKUP(B37,Startlist!B:H,3,FALSE)," / ",VLOOKUP(B37,Startlist!B:H,4,FALSE))</f>
        <v>Alari Sillaste / Arvo Liimann</v>
      </c>
      <c r="E37" s="162" t="str">
        <f>VLOOKUP(B37,Startlist!B:F,5,FALSE)</f>
        <v>EST</v>
      </c>
      <c r="F37" s="161" t="str">
        <f>VLOOKUP(B37,Startlist!B:H,7,FALSE)</f>
        <v>AZLK 2140</v>
      </c>
      <c r="G37" s="161" t="str">
        <f>VLOOKUP(B37,Startlist!B:H,6,FALSE)</f>
        <v>ECOM MOTORSPORT</v>
      </c>
      <c r="H37" s="163" t="str">
        <f>VLOOKUP(B37,Results!B:T,12,FALSE)</f>
        <v>14.27,4</v>
      </c>
    </row>
    <row r="38" spans="1:8" ht="15" customHeight="1">
      <c r="A38" s="266">
        <f t="shared" si="0"/>
        <v>31</v>
      </c>
      <c r="B38" s="204">
        <v>64</v>
      </c>
      <c r="C38" s="160" t="str">
        <f>VLOOKUP(B38,Startlist!B:F,2,FALSE)</f>
        <v>MV8</v>
      </c>
      <c r="D38" s="161" t="str">
        <f>CONCATENATE(VLOOKUP(B38,Startlist!B:H,3,FALSE)," / ",VLOOKUP(B38,Startlist!B:H,4,FALSE))</f>
        <v>Rainer Tuberik / Tauri Taevas</v>
      </c>
      <c r="E38" s="162" t="str">
        <f>VLOOKUP(B38,Startlist!B:F,5,FALSE)</f>
        <v>EST</v>
      </c>
      <c r="F38" s="161" t="str">
        <f>VLOOKUP(B38,Startlist!B:H,7,FALSE)</f>
        <v>GAZ 51</v>
      </c>
      <c r="G38" s="161" t="str">
        <f>VLOOKUP(B38,Startlist!B:H,6,FALSE)</f>
        <v>GAZ RALLIKLUBI</v>
      </c>
      <c r="H38" s="163" t="str">
        <f>VLOOKUP(B38,Results!B:T,12,FALSE)</f>
        <v>14.30,4</v>
      </c>
    </row>
    <row r="39" spans="1:8" ht="15" customHeight="1">
      <c r="A39" s="266">
        <f t="shared" si="0"/>
        <v>32</v>
      </c>
      <c r="B39" s="204">
        <v>33</v>
      </c>
      <c r="C39" s="160" t="str">
        <f>VLOOKUP(B39,Startlist!B:F,2,FALSE)</f>
        <v>MV4</v>
      </c>
      <c r="D39" s="161" t="str">
        <f>CONCATENATE(VLOOKUP(B39,Startlist!B:H,3,FALSE)," / ",VLOOKUP(B39,Startlist!B:H,4,FALSE))</f>
        <v>Karl Jalakas / Rando Tark</v>
      </c>
      <c r="E39" s="162" t="str">
        <f>VLOOKUP(B39,Startlist!B:F,5,FALSE)</f>
        <v>EST</v>
      </c>
      <c r="F39" s="161" t="str">
        <f>VLOOKUP(B39,Startlist!B:H,7,FALSE)</f>
        <v>BMW Compact</v>
      </c>
      <c r="G39" s="161" t="str">
        <f>VLOOKUP(B39,Startlist!B:H,6,FALSE)</f>
        <v>SAR-TECH MOTORSPORT</v>
      </c>
      <c r="H39" s="163" t="str">
        <f>VLOOKUP(B39,Results!B:T,12,FALSE)</f>
        <v>14.39,7</v>
      </c>
    </row>
    <row r="40" spans="1:8" ht="15" customHeight="1">
      <c r="A40" s="266">
        <f t="shared" si="0"/>
        <v>33</v>
      </c>
      <c r="B40" s="204">
        <v>68</v>
      </c>
      <c r="C40" s="160" t="str">
        <f>VLOOKUP(B40,Startlist!B:F,2,FALSE)</f>
        <v>MV8</v>
      </c>
      <c r="D40" s="161" t="str">
        <f>CONCATENATE(VLOOKUP(B40,Startlist!B:H,3,FALSE)," / ",VLOOKUP(B40,Startlist!B:H,4,FALSE))</f>
        <v>Kristo Laadre / Andres Lichtfeldt</v>
      </c>
      <c r="E40" s="162" t="str">
        <f>VLOOKUP(B40,Startlist!B:F,5,FALSE)</f>
        <v>EST</v>
      </c>
      <c r="F40" s="161" t="str">
        <f>VLOOKUP(B40,Startlist!B:H,7,FALSE)</f>
        <v>GAZ 51A LANG</v>
      </c>
      <c r="G40" s="161" t="str">
        <f>VLOOKUP(B40,Startlist!B:H,6,FALSE)</f>
        <v>GAZ RALLIKLUBI</v>
      </c>
      <c r="H40" s="163" t="str">
        <f>VLOOKUP(B40,Results!B:T,12,FALSE)</f>
        <v>15.09,4</v>
      </c>
    </row>
    <row r="41" spans="1:8" ht="15" customHeight="1">
      <c r="A41" s="266">
        <f t="shared" si="0"/>
        <v>34</v>
      </c>
      <c r="B41" s="204">
        <v>69</v>
      </c>
      <c r="C41" s="160" t="str">
        <f>VLOOKUP(B41,Startlist!B:F,2,FALSE)</f>
        <v>MV8</v>
      </c>
      <c r="D41" s="161" t="str">
        <f>CONCATENATE(VLOOKUP(B41,Startlist!B:H,3,FALSE)," / ",VLOOKUP(B41,Startlist!B:H,4,FALSE))</f>
        <v>Tarmo Bortnik / Indrek Tulp</v>
      </c>
      <c r="E41" s="162" t="str">
        <f>VLOOKUP(B41,Startlist!B:F,5,FALSE)</f>
        <v>EST</v>
      </c>
      <c r="F41" s="161" t="str">
        <f>VLOOKUP(B41,Startlist!B:H,7,FALSE)</f>
        <v>GAZ 51A</v>
      </c>
      <c r="G41" s="161" t="str">
        <f>VLOOKUP(B41,Startlist!B:H,6,FALSE)</f>
        <v>GAZ RALLIKLUBI</v>
      </c>
      <c r="H41" s="163" t="str">
        <f>VLOOKUP(B41,Results!B:T,12,FALSE)</f>
        <v>15.17,0</v>
      </c>
    </row>
    <row r="42" spans="1:8" ht="15" customHeight="1">
      <c r="A42" s="266">
        <f t="shared" si="0"/>
        <v>35</v>
      </c>
      <c r="B42" s="204">
        <v>60</v>
      </c>
      <c r="C42" s="160" t="str">
        <f>VLOOKUP(B42,Startlist!B:F,2,FALSE)</f>
        <v>MV5</v>
      </c>
      <c r="D42" s="161" t="str">
        <f>CONCATENATE(VLOOKUP(B42,Startlist!B:H,3,FALSE)," / ",VLOOKUP(B42,Startlist!B:H,4,FALSE))</f>
        <v>Siim Kahar / Lauri Veso</v>
      </c>
      <c r="E42" s="162" t="str">
        <f>VLOOKUP(B42,Startlist!B:F,5,FALSE)</f>
        <v>EST</v>
      </c>
      <c r="F42" s="161" t="str">
        <f>VLOOKUP(B42,Startlist!B:H,7,FALSE)</f>
        <v>LADA VFTS</v>
      </c>
      <c r="G42" s="161" t="str">
        <f>VLOOKUP(B42,Startlist!B:H,6,FALSE)</f>
        <v>ECOM MOTORSPORT</v>
      </c>
      <c r="H42" s="163" t="str">
        <f>VLOOKUP(B42,Results!B:T,12,FALSE)</f>
        <v>15.22,3</v>
      </c>
    </row>
    <row r="43" spans="1:8" ht="15" customHeight="1">
      <c r="A43" s="266">
        <f t="shared" si="0"/>
        <v>36</v>
      </c>
      <c r="B43" s="204">
        <v>57</v>
      </c>
      <c r="C43" s="160" t="str">
        <f>VLOOKUP(B43,Startlist!B:F,2,FALSE)</f>
        <v>MV5</v>
      </c>
      <c r="D43" s="161" t="str">
        <f>CONCATENATE(VLOOKUP(B43,Startlist!B:H,3,FALSE)," / ",VLOOKUP(B43,Startlist!B:H,4,FALSE))</f>
        <v>Stef Vanparijs / Maila Vaher</v>
      </c>
      <c r="E43" s="162" t="str">
        <f>VLOOKUP(B43,Startlist!B:F,5,FALSE)</f>
        <v>EST</v>
      </c>
      <c r="F43" s="161" t="str">
        <f>VLOOKUP(B43,Startlist!B:H,7,FALSE)</f>
        <v>Nissan Sunny</v>
      </c>
      <c r="G43" s="161" t="str">
        <f>VLOOKUP(B43,Startlist!B:H,6,FALSE)</f>
        <v>SAR-TECH MOTORSPORT</v>
      </c>
      <c r="H43" s="163" t="str">
        <f>VLOOKUP(B43,Results!B:T,12,FALSE)</f>
        <v>15.40,5</v>
      </c>
    </row>
    <row r="44" spans="1:8" ht="15" customHeight="1">
      <c r="A44" s="266">
        <f t="shared" si="0"/>
        <v>37</v>
      </c>
      <c r="B44" s="204">
        <v>52</v>
      </c>
      <c r="C44" s="160" t="str">
        <f>VLOOKUP(B44,Startlist!B:F,2,FALSE)</f>
        <v>MV6</v>
      </c>
      <c r="D44" s="161" t="str">
        <f>CONCATENATE(VLOOKUP(B44,Startlist!B:H,3,FALSE)," / ",VLOOKUP(B44,Startlist!B:H,4,FALSE))</f>
        <v>Indrek Ups / Fredi Kostikov</v>
      </c>
      <c r="E44" s="162" t="str">
        <f>VLOOKUP(B44,Startlist!B:F,5,FALSE)</f>
        <v>EST</v>
      </c>
      <c r="F44" s="161" t="str">
        <f>VLOOKUP(B44,Startlist!B:H,7,FALSE)</f>
        <v>BMW 318</v>
      </c>
      <c r="G44" s="161" t="str">
        <f>VLOOKUP(B44,Startlist!B:H,6,FALSE)</f>
        <v>LAITSERALLYPARK</v>
      </c>
      <c r="H44" s="163" t="str">
        <f>VLOOKUP(B44,Results!B:T,12,FALSE)</f>
        <v>15.59,6</v>
      </c>
    </row>
    <row r="45" spans="1:8" ht="15" customHeight="1">
      <c r="A45" s="266">
        <f t="shared" si="0"/>
        <v>38</v>
      </c>
      <c r="B45" s="204">
        <v>51</v>
      </c>
      <c r="C45" s="160" t="str">
        <f>VLOOKUP(B45,Startlist!B:F,2,FALSE)</f>
        <v>MV4</v>
      </c>
      <c r="D45" s="161" t="str">
        <f>CONCATENATE(VLOOKUP(B45,Startlist!B:H,3,FALSE)," / ",VLOOKUP(B45,Startlist!B:H,4,FALSE))</f>
        <v>Ülari Randmer / Linnar Simmo</v>
      </c>
      <c r="E45" s="162" t="str">
        <f>VLOOKUP(B45,Startlist!B:F,5,FALSE)</f>
        <v>EST</v>
      </c>
      <c r="F45" s="161" t="str">
        <f>VLOOKUP(B45,Startlist!B:H,7,FALSE)</f>
        <v>VW Golf</v>
      </c>
      <c r="G45" s="161" t="str">
        <f>VLOOKUP(B45,Startlist!B:H,6,FALSE)</f>
        <v>MS RACING</v>
      </c>
      <c r="H45" s="163" t="str">
        <f>VLOOKUP(B45,Results!B:T,12,FALSE)</f>
        <v>16.03,6</v>
      </c>
    </row>
    <row r="46" spans="1:8" ht="15" customHeight="1">
      <c r="A46" s="266">
        <f t="shared" si="0"/>
        <v>39</v>
      </c>
      <c r="B46" s="204">
        <v>43</v>
      </c>
      <c r="C46" s="160" t="str">
        <f>VLOOKUP(B46,Startlist!B:F,2,FALSE)</f>
        <v>MV5</v>
      </c>
      <c r="D46" s="161" t="str">
        <f>CONCATENATE(VLOOKUP(B46,Startlist!B:H,3,FALSE)," / ",VLOOKUP(B46,Startlist!B:H,4,FALSE))</f>
        <v>Klim Baikov / Andrey Kleshchev</v>
      </c>
      <c r="E46" s="162" t="str">
        <f>VLOOKUP(B46,Startlist!B:F,5,FALSE)</f>
        <v>RUS</v>
      </c>
      <c r="F46" s="161" t="str">
        <f>VLOOKUP(B46,Startlist!B:H,7,FALSE)</f>
        <v>LADA 2105</v>
      </c>
      <c r="G46" s="161" t="str">
        <f>VLOOKUP(B46,Startlist!B:H,6,FALSE)</f>
        <v>KLIM BAIKOV</v>
      </c>
      <c r="H46" s="163" t="str">
        <f>VLOOKUP(B46,Results!B:T,12,FALSE)</f>
        <v>16.19,3</v>
      </c>
    </row>
    <row r="47" spans="1:8" ht="15" customHeight="1">
      <c r="A47" s="266">
        <f t="shared" si="0"/>
        <v>40</v>
      </c>
      <c r="B47" s="204">
        <v>15</v>
      </c>
      <c r="C47" s="160" t="str">
        <f>VLOOKUP(B47,Startlist!B:F,2,FALSE)</f>
        <v>MV4</v>
      </c>
      <c r="D47" s="161" t="str">
        <f>CONCATENATE(VLOOKUP(B47,Startlist!B:H,3,FALSE)," / ",VLOOKUP(B47,Startlist!B:H,4,FALSE))</f>
        <v>David Sultanjants / Siim Oja</v>
      </c>
      <c r="E47" s="162" t="str">
        <f>VLOOKUP(B47,Startlist!B:F,5,FALSE)</f>
        <v>EST</v>
      </c>
      <c r="F47" s="161" t="str">
        <f>VLOOKUP(B47,Startlist!B:H,7,FALSE)</f>
        <v>Citroen DS3</v>
      </c>
      <c r="G47" s="161" t="str">
        <f>VLOOKUP(B47,Startlist!B:H,6,FALSE)</f>
        <v>MS RACING</v>
      </c>
      <c r="H47" s="163" t="str">
        <f>VLOOKUP(B47,Results!B:T,12,FALSE)</f>
        <v>17.31,6</v>
      </c>
    </row>
    <row r="48" spans="1:8" ht="15" customHeight="1">
      <c r="A48" s="266">
        <f t="shared" si="0"/>
        <v>41</v>
      </c>
      <c r="B48" s="204">
        <v>35</v>
      </c>
      <c r="C48" s="160" t="str">
        <f>VLOOKUP(B48,Startlist!B:F,2,FALSE)</f>
        <v>MV5</v>
      </c>
      <c r="D48" s="161" t="str">
        <f>CONCATENATE(VLOOKUP(B48,Startlist!B:H,3,FALSE)," / ",VLOOKUP(B48,Startlist!B:H,4,FALSE))</f>
        <v>Kermo Laus / Kauri Pannas</v>
      </c>
      <c r="E48" s="162" t="str">
        <f>VLOOKUP(B48,Startlist!B:F,5,FALSE)</f>
        <v>EST</v>
      </c>
      <c r="F48" s="161" t="str">
        <f>VLOOKUP(B48,Startlist!B:H,7,FALSE)</f>
        <v>Nissan Sunny</v>
      </c>
      <c r="G48" s="161" t="str">
        <f>VLOOKUP(B48,Startlist!B:H,6,FALSE)</f>
        <v>SAR-TECH MOTORSPORT</v>
      </c>
      <c r="H48" s="163" t="str">
        <f>VLOOKUP(B48,Results!B:T,12,FALSE)</f>
        <v>24.42,7</v>
      </c>
    </row>
    <row r="49" spans="1:8" ht="15" customHeight="1">
      <c r="A49" s="266">
        <f t="shared" si="0"/>
        <v>42</v>
      </c>
      <c r="B49" s="204">
        <v>25</v>
      </c>
      <c r="C49" s="160" t="str">
        <f>VLOOKUP(B49,Startlist!B:F,2,FALSE)</f>
        <v>MV7</v>
      </c>
      <c r="D49" s="161" t="str">
        <f>CONCATENATE(VLOOKUP(B49,Startlist!B:H,3,FALSE)," / ",VLOOKUP(B49,Startlist!B:H,4,FALSE))</f>
        <v>Vadim Kuznetsov / Roman Kapustin</v>
      </c>
      <c r="E49" s="162" t="str">
        <f>VLOOKUP(B49,Startlist!B:F,5,FALSE)</f>
        <v>RUS</v>
      </c>
      <c r="F49" s="161" t="str">
        <f>VLOOKUP(B49,Startlist!B:H,7,FALSE)</f>
        <v>Mitsubishi Lancer Evo 8</v>
      </c>
      <c r="G49" s="161" t="str">
        <f>VLOOKUP(B49,Startlist!B:H,6,FALSE)</f>
        <v>TIKKRI MOTORSPORT</v>
      </c>
      <c r="H49" s="163" t="str">
        <f>VLOOKUP(B49,Results!B:T,12,FALSE)</f>
        <v>26.06,6</v>
      </c>
    </row>
  </sheetData>
  <autoFilter ref="A7:H49"/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S21"/>
  <sheetViews>
    <sheetView workbookViewId="0" topLeftCell="A1">
      <selection activeCell="A22" sqref="A22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3.421875" style="0" customWidth="1"/>
    <col min="4" max="16" width="6.7109375" style="0" customWidth="1"/>
    <col min="17" max="17" width="14.57421875" style="0" customWidth="1"/>
  </cols>
  <sheetData>
    <row r="1" spans="1:19" ht="6" customHeight="1">
      <c r="A1" s="63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50"/>
      <c r="S1" s="140"/>
    </row>
    <row r="2" spans="1:19" ht="15.75">
      <c r="A2" s="276" t="str">
        <f>Startlist!$F2</f>
        <v>NESTE HARJU RALLY 2016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50"/>
      <c r="S2" s="140"/>
    </row>
    <row r="3" spans="1:19" ht="15">
      <c r="A3" s="277" t="str">
        <f>Startlist!$F3</f>
        <v>27-28 May 2016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50"/>
      <c r="S3" s="140"/>
    </row>
    <row r="4" spans="1:19" ht="15">
      <c r="A4" s="277" t="str">
        <f>Startlist!$F4</f>
        <v>Harjumaa, Estonia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50"/>
      <c r="S4" s="140"/>
    </row>
    <row r="5" spans="1:19" ht="15">
      <c r="A5" s="11" t="s">
        <v>197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  <c r="S5" s="140"/>
    </row>
    <row r="6" spans="1:19" ht="12.75">
      <c r="A6" s="35" t="s">
        <v>79</v>
      </c>
      <c r="B6" s="27" t="s">
        <v>80</v>
      </c>
      <c r="C6" s="28" t="s">
        <v>81</v>
      </c>
      <c r="D6" s="286" t="s">
        <v>107</v>
      </c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8"/>
      <c r="P6" s="26" t="s">
        <v>90</v>
      </c>
      <c r="Q6" s="26" t="s">
        <v>101</v>
      </c>
      <c r="R6" s="50"/>
      <c r="S6" s="140"/>
    </row>
    <row r="7" spans="1:19" ht="12.75">
      <c r="A7" s="34" t="s">
        <v>103</v>
      </c>
      <c r="B7" s="29"/>
      <c r="C7" s="30" t="s">
        <v>77</v>
      </c>
      <c r="D7" s="31" t="s">
        <v>82</v>
      </c>
      <c r="E7" s="51" t="s">
        <v>83</v>
      </c>
      <c r="F7" s="51" t="s">
        <v>84</v>
      </c>
      <c r="G7" s="51" t="s">
        <v>85</v>
      </c>
      <c r="H7" s="51" t="s">
        <v>86</v>
      </c>
      <c r="I7" s="51" t="s">
        <v>87</v>
      </c>
      <c r="J7" s="51" t="s">
        <v>88</v>
      </c>
      <c r="K7" s="51" t="s">
        <v>199</v>
      </c>
      <c r="L7" s="51" t="s">
        <v>220</v>
      </c>
      <c r="M7" s="51" t="s">
        <v>343</v>
      </c>
      <c r="N7" s="51" t="s">
        <v>344</v>
      </c>
      <c r="O7" s="32">
        <v>12</v>
      </c>
      <c r="P7" s="33"/>
      <c r="Q7" s="34" t="s">
        <v>102</v>
      </c>
      <c r="R7" s="50"/>
      <c r="S7" s="140"/>
    </row>
    <row r="8" spans="1:19" ht="12.75">
      <c r="A8" s="70" t="s">
        <v>790</v>
      </c>
      <c r="B8" s="76">
        <v>207</v>
      </c>
      <c r="C8" s="71" t="s">
        <v>551</v>
      </c>
      <c r="D8" s="147" t="s">
        <v>612</v>
      </c>
      <c r="E8" s="148" t="s">
        <v>613</v>
      </c>
      <c r="F8" s="148" t="s">
        <v>801</v>
      </c>
      <c r="G8" s="148" t="s">
        <v>1207</v>
      </c>
      <c r="H8" s="148" t="s">
        <v>1185</v>
      </c>
      <c r="I8" s="148" t="s">
        <v>1208</v>
      </c>
      <c r="J8" s="148" t="s">
        <v>1566</v>
      </c>
      <c r="K8" s="148" t="s">
        <v>1567</v>
      </c>
      <c r="L8" s="148" t="s">
        <v>1568</v>
      </c>
      <c r="M8" s="148" t="s">
        <v>1829</v>
      </c>
      <c r="N8" s="148" t="s">
        <v>1830</v>
      </c>
      <c r="O8" s="149" t="s">
        <v>1831</v>
      </c>
      <c r="P8" s="65"/>
      <c r="Q8" s="66" t="s">
        <v>1832</v>
      </c>
      <c r="R8" s="57"/>
      <c r="S8" s="139"/>
    </row>
    <row r="9" spans="1:19" ht="12.75">
      <c r="A9" s="67" t="s">
        <v>189</v>
      </c>
      <c r="B9" s="72"/>
      <c r="C9" s="73" t="s">
        <v>219</v>
      </c>
      <c r="D9" s="150" t="s">
        <v>614</v>
      </c>
      <c r="E9" s="151" t="s">
        <v>615</v>
      </c>
      <c r="F9" s="151" t="s">
        <v>803</v>
      </c>
      <c r="G9" s="151" t="s">
        <v>1259</v>
      </c>
      <c r="H9" s="151" t="s">
        <v>1215</v>
      </c>
      <c r="I9" s="151" t="s">
        <v>1240</v>
      </c>
      <c r="J9" s="151" t="s">
        <v>502</v>
      </c>
      <c r="K9" s="151" t="s">
        <v>1205</v>
      </c>
      <c r="L9" s="151" t="s">
        <v>1228</v>
      </c>
      <c r="M9" s="151" t="s">
        <v>469</v>
      </c>
      <c r="N9" s="151" t="s">
        <v>1246</v>
      </c>
      <c r="O9" s="152" t="s">
        <v>1259</v>
      </c>
      <c r="P9" s="74"/>
      <c r="Q9" s="75" t="s">
        <v>1833</v>
      </c>
      <c r="R9" s="57"/>
      <c r="S9" s="139"/>
    </row>
    <row r="10" spans="1:19" ht="12.75">
      <c r="A10" s="70" t="s">
        <v>1210</v>
      </c>
      <c r="B10" s="76">
        <v>201</v>
      </c>
      <c r="C10" s="71" t="s">
        <v>568</v>
      </c>
      <c r="D10" s="147" t="s">
        <v>582</v>
      </c>
      <c r="E10" s="148" t="s">
        <v>583</v>
      </c>
      <c r="F10" s="148" t="s">
        <v>824</v>
      </c>
      <c r="G10" s="148" t="s">
        <v>1221</v>
      </c>
      <c r="H10" s="148" t="s">
        <v>1222</v>
      </c>
      <c r="I10" s="148" t="s">
        <v>1223</v>
      </c>
      <c r="J10" s="148" t="s">
        <v>1579</v>
      </c>
      <c r="K10" s="148" t="s">
        <v>1580</v>
      </c>
      <c r="L10" s="148" t="s">
        <v>1581</v>
      </c>
      <c r="M10" s="148" t="s">
        <v>1844</v>
      </c>
      <c r="N10" s="148" t="s">
        <v>1845</v>
      </c>
      <c r="O10" s="149" t="s">
        <v>1846</v>
      </c>
      <c r="P10" s="65"/>
      <c r="Q10" s="66" t="s">
        <v>1847</v>
      </c>
      <c r="R10" s="57"/>
      <c r="S10" s="139"/>
    </row>
    <row r="11" spans="1:19" ht="12.75">
      <c r="A11" s="67" t="s">
        <v>189</v>
      </c>
      <c r="B11" s="72"/>
      <c r="C11" s="73" t="s">
        <v>149</v>
      </c>
      <c r="D11" s="150" t="s">
        <v>652</v>
      </c>
      <c r="E11" s="151" t="s">
        <v>632</v>
      </c>
      <c r="F11" s="151" t="s">
        <v>826</v>
      </c>
      <c r="G11" s="151" t="s">
        <v>1262</v>
      </c>
      <c r="H11" s="151" t="s">
        <v>1202</v>
      </c>
      <c r="I11" s="151" t="s">
        <v>1341</v>
      </c>
      <c r="J11" s="151" t="s">
        <v>659</v>
      </c>
      <c r="K11" s="151" t="s">
        <v>636</v>
      </c>
      <c r="L11" s="151" t="s">
        <v>659</v>
      </c>
      <c r="M11" s="151" t="s">
        <v>605</v>
      </c>
      <c r="N11" s="151" t="s">
        <v>1584</v>
      </c>
      <c r="O11" s="152" t="s">
        <v>1274</v>
      </c>
      <c r="P11" s="74"/>
      <c r="Q11" s="75" t="s">
        <v>1646</v>
      </c>
      <c r="R11" s="57"/>
      <c r="S11" s="139"/>
    </row>
    <row r="12" spans="1:19" ht="12.75">
      <c r="A12" s="70" t="s">
        <v>620</v>
      </c>
      <c r="B12" s="76">
        <v>205</v>
      </c>
      <c r="C12" s="71" t="s">
        <v>573</v>
      </c>
      <c r="D12" s="147" t="s">
        <v>515</v>
      </c>
      <c r="E12" s="148" t="s">
        <v>628</v>
      </c>
      <c r="F12" s="148" t="s">
        <v>812</v>
      </c>
      <c r="G12" s="148" t="s">
        <v>1247</v>
      </c>
      <c r="H12" s="148" t="s">
        <v>1248</v>
      </c>
      <c r="I12" s="148" t="s">
        <v>1223</v>
      </c>
      <c r="J12" s="148" t="s">
        <v>501</v>
      </c>
      <c r="K12" s="148" t="s">
        <v>1592</v>
      </c>
      <c r="L12" s="148" t="s">
        <v>1273</v>
      </c>
      <c r="M12" s="148" t="s">
        <v>1848</v>
      </c>
      <c r="N12" s="148" t="s">
        <v>1849</v>
      </c>
      <c r="O12" s="149" t="s">
        <v>1850</v>
      </c>
      <c r="P12" s="65"/>
      <c r="Q12" s="66" t="s">
        <v>1851</v>
      </c>
      <c r="R12" s="57"/>
      <c r="S12" s="139"/>
    </row>
    <row r="13" spans="1:19" ht="12.75">
      <c r="A13" s="67" t="s">
        <v>189</v>
      </c>
      <c r="B13" s="72"/>
      <c r="C13" s="73" t="s">
        <v>149</v>
      </c>
      <c r="D13" s="150" t="s">
        <v>651</v>
      </c>
      <c r="E13" s="151" t="s">
        <v>630</v>
      </c>
      <c r="F13" s="151" t="s">
        <v>814</v>
      </c>
      <c r="G13" s="151" t="s">
        <v>1437</v>
      </c>
      <c r="H13" s="151" t="s">
        <v>1320</v>
      </c>
      <c r="I13" s="151" t="s">
        <v>1341</v>
      </c>
      <c r="J13" s="151" t="s">
        <v>822</v>
      </c>
      <c r="K13" s="151" t="s">
        <v>615</v>
      </c>
      <c r="L13" s="151" t="s">
        <v>601</v>
      </c>
      <c r="M13" s="151" t="s">
        <v>623</v>
      </c>
      <c r="N13" s="151" t="s">
        <v>621</v>
      </c>
      <c r="O13" s="152" t="s">
        <v>1250</v>
      </c>
      <c r="P13" s="74"/>
      <c r="Q13" s="75" t="s">
        <v>1852</v>
      </c>
      <c r="R13" s="57"/>
      <c r="S13" s="139"/>
    </row>
    <row r="14" spans="1:19" ht="12.75">
      <c r="A14" s="70" t="s">
        <v>622</v>
      </c>
      <c r="B14" s="76">
        <v>206</v>
      </c>
      <c r="C14" s="71" t="s">
        <v>557</v>
      </c>
      <c r="D14" s="147" t="s">
        <v>638</v>
      </c>
      <c r="E14" s="148" t="s">
        <v>639</v>
      </c>
      <c r="F14" s="148" t="s">
        <v>843</v>
      </c>
      <c r="G14" s="148" t="s">
        <v>1207</v>
      </c>
      <c r="H14" s="148" t="s">
        <v>1230</v>
      </c>
      <c r="I14" s="148" t="s">
        <v>1231</v>
      </c>
      <c r="J14" s="148" t="s">
        <v>1588</v>
      </c>
      <c r="K14" s="148" t="s">
        <v>1230</v>
      </c>
      <c r="L14" s="148" t="s">
        <v>1589</v>
      </c>
      <c r="M14" s="148" t="s">
        <v>1853</v>
      </c>
      <c r="N14" s="148" t="s">
        <v>1854</v>
      </c>
      <c r="O14" s="149" t="s">
        <v>1855</v>
      </c>
      <c r="P14" s="65"/>
      <c r="Q14" s="66" t="s">
        <v>1856</v>
      </c>
      <c r="R14" s="57"/>
      <c r="S14" s="139"/>
    </row>
    <row r="15" spans="1:19" ht="12.75">
      <c r="A15" s="67" t="s">
        <v>189</v>
      </c>
      <c r="B15" s="72"/>
      <c r="C15" s="73" t="s">
        <v>149</v>
      </c>
      <c r="D15" s="150" t="s">
        <v>658</v>
      </c>
      <c r="E15" s="151" t="s">
        <v>659</v>
      </c>
      <c r="F15" s="151" t="s">
        <v>601</v>
      </c>
      <c r="G15" s="151" t="s">
        <v>1259</v>
      </c>
      <c r="H15" s="151" t="s">
        <v>1249</v>
      </c>
      <c r="I15" s="151" t="s">
        <v>1343</v>
      </c>
      <c r="J15" s="151" t="s">
        <v>1613</v>
      </c>
      <c r="K15" s="151" t="s">
        <v>1614</v>
      </c>
      <c r="L15" s="151" t="s">
        <v>1343</v>
      </c>
      <c r="M15" s="151" t="s">
        <v>652</v>
      </c>
      <c r="N15" s="151" t="s">
        <v>624</v>
      </c>
      <c r="O15" s="152" t="s">
        <v>1254</v>
      </c>
      <c r="P15" s="74"/>
      <c r="Q15" s="75" t="s">
        <v>1857</v>
      </c>
      <c r="R15" s="57"/>
      <c r="S15" s="139"/>
    </row>
    <row r="16" spans="1:19" ht="12.75" customHeight="1">
      <c r="A16" s="70"/>
      <c r="B16" s="76">
        <v>209</v>
      </c>
      <c r="C16" s="71" t="s">
        <v>527</v>
      </c>
      <c r="D16" s="147" t="s">
        <v>606</v>
      </c>
      <c r="E16" s="148" t="s">
        <v>607</v>
      </c>
      <c r="F16" s="148" t="s">
        <v>791</v>
      </c>
      <c r="G16" s="148" t="s">
        <v>1180</v>
      </c>
      <c r="H16" s="148" t="s">
        <v>1199</v>
      </c>
      <c r="I16" s="148" t="s">
        <v>1200</v>
      </c>
      <c r="J16" s="148" t="s">
        <v>1335</v>
      </c>
      <c r="K16" s="148" t="s">
        <v>1189</v>
      </c>
      <c r="L16" s="148" t="s">
        <v>1564</v>
      </c>
      <c r="M16" s="148"/>
      <c r="N16" s="148"/>
      <c r="O16" s="149"/>
      <c r="P16" s="77" t="s">
        <v>1464</v>
      </c>
      <c r="Q16" s="78"/>
      <c r="R16" s="57"/>
      <c r="S16" s="139"/>
    </row>
    <row r="17" spans="1:19" ht="12.75" customHeight="1">
      <c r="A17" s="67" t="s">
        <v>189</v>
      </c>
      <c r="B17" s="72"/>
      <c r="C17" s="73" t="s">
        <v>149</v>
      </c>
      <c r="D17" s="150" t="s">
        <v>608</v>
      </c>
      <c r="E17" s="151" t="s">
        <v>609</v>
      </c>
      <c r="F17" s="151" t="s">
        <v>792</v>
      </c>
      <c r="G17" s="151" t="s">
        <v>796</v>
      </c>
      <c r="H17" s="151" t="s">
        <v>1201</v>
      </c>
      <c r="I17" s="151" t="s">
        <v>1256</v>
      </c>
      <c r="J17" s="151" t="s">
        <v>829</v>
      </c>
      <c r="K17" s="151" t="s">
        <v>621</v>
      </c>
      <c r="L17" s="151" t="s">
        <v>1604</v>
      </c>
      <c r="M17" s="151"/>
      <c r="N17" s="151"/>
      <c r="O17" s="152"/>
      <c r="P17" s="79"/>
      <c r="Q17" s="80"/>
      <c r="R17" s="57"/>
      <c r="S17" s="139"/>
    </row>
    <row r="18" spans="1:19" ht="12.75" customHeight="1">
      <c r="A18" s="70"/>
      <c r="B18" s="76">
        <v>204</v>
      </c>
      <c r="C18" s="71" t="s">
        <v>572</v>
      </c>
      <c r="D18" s="147" t="s">
        <v>617</v>
      </c>
      <c r="E18" s="148" t="s">
        <v>618</v>
      </c>
      <c r="F18" s="148" t="s">
        <v>794</v>
      </c>
      <c r="G18" s="148" t="s">
        <v>1203</v>
      </c>
      <c r="H18" s="148" t="s">
        <v>1192</v>
      </c>
      <c r="I18" s="148" t="s">
        <v>1204</v>
      </c>
      <c r="J18" s="148" t="s">
        <v>1573</v>
      </c>
      <c r="K18" s="148" t="s">
        <v>1574</v>
      </c>
      <c r="L18" s="148" t="s">
        <v>1334</v>
      </c>
      <c r="M18" s="148"/>
      <c r="N18" s="148"/>
      <c r="O18" s="149"/>
      <c r="P18" s="77" t="s">
        <v>510</v>
      </c>
      <c r="Q18" s="78"/>
      <c r="R18" s="57"/>
      <c r="S18" s="139"/>
    </row>
    <row r="19" spans="1:19" ht="12.75" customHeight="1">
      <c r="A19" s="67" t="s">
        <v>189</v>
      </c>
      <c r="B19" s="72"/>
      <c r="C19" s="73" t="s">
        <v>219</v>
      </c>
      <c r="D19" s="150" t="s">
        <v>619</v>
      </c>
      <c r="E19" s="151" t="s">
        <v>614</v>
      </c>
      <c r="F19" s="151" t="s">
        <v>796</v>
      </c>
      <c r="G19" s="151" t="s">
        <v>608</v>
      </c>
      <c r="H19" s="151" t="s">
        <v>605</v>
      </c>
      <c r="I19" s="151" t="s">
        <v>1258</v>
      </c>
      <c r="J19" s="151" t="s">
        <v>676</v>
      </c>
      <c r="K19" s="151" t="s">
        <v>814</v>
      </c>
      <c r="L19" s="151" t="s">
        <v>1606</v>
      </c>
      <c r="M19" s="151"/>
      <c r="N19" s="151"/>
      <c r="O19" s="152"/>
      <c r="P19" s="79"/>
      <c r="Q19" s="80"/>
      <c r="R19" s="57"/>
      <c r="S19" s="139"/>
    </row>
    <row r="20" spans="1:19" ht="12.75" customHeight="1">
      <c r="A20" s="70"/>
      <c r="B20" s="76">
        <v>203</v>
      </c>
      <c r="C20" s="71" t="s">
        <v>570</v>
      </c>
      <c r="D20" s="147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9"/>
      <c r="P20" s="77" t="s">
        <v>571</v>
      </c>
      <c r="Q20" s="78"/>
      <c r="R20" s="57"/>
      <c r="S20" s="139"/>
    </row>
    <row r="21" spans="1:19" ht="12.75" customHeight="1">
      <c r="A21" s="67" t="s">
        <v>189</v>
      </c>
      <c r="B21" s="72"/>
      <c r="C21" s="73" t="s">
        <v>149</v>
      </c>
      <c r="D21" s="150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2"/>
      <c r="P21" s="79"/>
      <c r="Q21" s="80"/>
      <c r="R21" s="57"/>
      <c r="S21" s="139"/>
    </row>
  </sheetData>
  <mergeCells count="4">
    <mergeCell ref="A2:Q2"/>
    <mergeCell ref="A3:Q3"/>
    <mergeCell ref="A4:Q4"/>
    <mergeCell ref="D6:O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70"/>
  <sheetViews>
    <sheetView workbookViewId="0" topLeftCell="A2">
      <selection activeCell="A7" sqref="A7"/>
    </sheetView>
  </sheetViews>
  <sheetFormatPr defaultColWidth="9.140625" defaultRowHeight="12.75"/>
  <cols>
    <col min="1" max="1" width="5.28125" style="92" customWidth="1"/>
    <col min="2" max="2" width="6.00390625" style="99" customWidth="1"/>
    <col min="3" max="3" width="9.140625" style="100" customWidth="1"/>
    <col min="4" max="4" width="23.00390625" style="87" customWidth="1"/>
    <col min="5" max="5" width="21.421875" style="87" customWidth="1"/>
    <col min="6" max="6" width="11.8515625" style="87" customWidth="1"/>
    <col min="7" max="7" width="29.00390625" style="87" customWidth="1"/>
    <col min="8" max="8" width="24.421875" style="87" customWidth="1"/>
    <col min="9" max="16384" width="9.140625" style="87" customWidth="1"/>
  </cols>
  <sheetData>
    <row r="1" spans="1:9" ht="15" hidden="1">
      <c r="A1" s="82"/>
      <c r="B1" s="83"/>
      <c r="C1" s="84"/>
      <c r="D1" s="85"/>
      <c r="E1" s="85"/>
      <c r="F1" s="86" t="s">
        <v>106</v>
      </c>
      <c r="G1" s="85"/>
      <c r="H1" s="85"/>
      <c r="I1" s="85"/>
    </row>
    <row r="2" spans="1:9" ht="15.75">
      <c r="A2" s="88"/>
      <c r="B2" s="89"/>
      <c r="C2" s="84"/>
      <c r="D2" s="85"/>
      <c r="E2" s="106"/>
      <c r="F2" s="105" t="str">
        <f>Startlist!$F2</f>
        <v>NESTE HARJU RALLY 2016</v>
      </c>
      <c r="G2" s="106"/>
      <c r="H2" s="205"/>
      <c r="I2" s="206"/>
    </row>
    <row r="3" spans="1:9" ht="15.75">
      <c r="A3" s="90"/>
      <c r="B3" s="89"/>
      <c r="C3" s="84"/>
      <c r="D3" s="85"/>
      <c r="E3" s="106"/>
      <c r="F3" s="105" t="str">
        <f>Startlist!$F3</f>
        <v>27-28 May 2016</v>
      </c>
      <c r="G3" s="106"/>
      <c r="H3" s="241" t="s">
        <v>346</v>
      </c>
      <c r="I3" s="207" t="s">
        <v>436</v>
      </c>
    </row>
    <row r="4" spans="1:9" ht="15.75">
      <c r="A4" s="91"/>
      <c r="B4" s="89"/>
      <c r="C4" s="84"/>
      <c r="D4" s="85"/>
      <c r="E4" s="106"/>
      <c r="F4" s="105" t="str">
        <f>Startlist!$F4</f>
        <v>Harjumaa, Estonia</v>
      </c>
      <c r="G4" s="106"/>
      <c r="H4" s="241" t="s">
        <v>278</v>
      </c>
      <c r="I4" s="207" t="s">
        <v>437</v>
      </c>
    </row>
    <row r="5" spans="1:9" ht="15" customHeight="1">
      <c r="A5" s="91"/>
      <c r="B5" s="83"/>
      <c r="C5" s="84"/>
      <c r="D5" s="85"/>
      <c r="E5" s="85"/>
      <c r="F5" s="85"/>
      <c r="G5" s="85"/>
      <c r="H5" s="101" t="s">
        <v>108</v>
      </c>
      <c r="I5" s="98" t="s">
        <v>438</v>
      </c>
    </row>
    <row r="6" spans="1:9" ht="15.75" customHeight="1">
      <c r="A6" s="91"/>
      <c r="B6" s="102" t="s">
        <v>342</v>
      </c>
      <c r="C6" s="103"/>
      <c r="D6" s="104"/>
      <c r="E6" s="85"/>
      <c r="F6" s="85"/>
      <c r="G6" s="85"/>
      <c r="H6" s="101" t="s">
        <v>109</v>
      </c>
      <c r="I6" s="98" t="s">
        <v>439</v>
      </c>
    </row>
    <row r="7" spans="2:9" ht="12.75">
      <c r="B7" s="93" t="s">
        <v>71</v>
      </c>
      <c r="C7" s="94" t="s">
        <v>72</v>
      </c>
      <c r="D7" s="95" t="s">
        <v>73</v>
      </c>
      <c r="E7" s="96" t="s">
        <v>74</v>
      </c>
      <c r="F7" s="94" t="s">
        <v>75</v>
      </c>
      <c r="G7" s="95" t="s">
        <v>76</v>
      </c>
      <c r="H7" s="95" t="s">
        <v>77</v>
      </c>
      <c r="I7" s="97" t="s">
        <v>78</v>
      </c>
    </row>
    <row r="8" spans="1:9" ht="15" customHeight="1">
      <c r="A8" s="111" t="s">
        <v>347</v>
      </c>
      <c r="B8" s="112">
        <v>10</v>
      </c>
      <c r="C8" s="113" t="s">
        <v>138</v>
      </c>
      <c r="D8" s="114" t="s">
        <v>137</v>
      </c>
      <c r="E8" s="114" t="s">
        <v>212</v>
      </c>
      <c r="F8" s="113" t="s">
        <v>431</v>
      </c>
      <c r="G8" s="114" t="s">
        <v>118</v>
      </c>
      <c r="H8" s="114" t="s">
        <v>124</v>
      </c>
      <c r="I8" s="115" t="s">
        <v>1081</v>
      </c>
    </row>
    <row r="9" spans="1:9" ht="15" customHeight="1">
      <c r="A9" s="111" t="s">
        <v>348</v>
      </c>
      <c r="B9" s="112">
        <v>11</v>
      </c>
      <c r="C9" s="113" t="s">
        <v>138</v>
      </c>
      <c r="D9" s="114" t="s">
        <v>1</v>
      </c>
      <c r="E9" s="114" t="s">
        <v>20</v>
      </c>
      <c r="F9" s="113" t="s">
        <v>200</v>
      </c>
      <c r="G9" s="114" t="s">
        <v>2</v>
      </c>
      <c r="H9" s="114" t="s">
        <v>113</v>
      </c>
      <c r="I9" s="115" t="s">
        <v>1082</v>
      </c>
    </row>
    <row r="10" spans="1:9" ht="15" customHeight="1">
      <c r="A10" s="111" t="s">
        <v>349</v>
      </c>
      <c r="B10" s="112">
        <v>208</v>
      </c>
      <c r="C10" s="113" t="s">
        <v>189</v>
      </c>
      <c r="D10" s="114" t="s">
        <v>64</v>
      </c>
      <c r="E10" s="114" t="s">
        <v>196</v>
      </c>
      <c r="F10" s="113" t="s">
        <v>111</v>
      </c>
      <c r="G10" s="114" t="s">
        <v>123</v>
      </c>
      <c r="H10" s="114" t="s">
        <v>134</v>
      </c>
      <c r="I10" s="115" t="s">
        <v>1083</v>
      </c>
    </row>
    <row r="11" spans="1:9" ht="15" customHeight="1">
      <c r="A11" s="111" t="s">
        <v>350</v>
      </c>
      <c r="B11" s="112">
        <v>7</v>
      </c>
      <c r="C11" s="113" t="s">
        <v>110</v>
      </c>
      <c r="D11" s="114" t="s">
        <v>135</v>
      </c>
      <c r="E11" s="114" t="s">
        <v>136</v>
      </c>
      <c r="F11" s="113" t="s">
        <v>111</v>
      </c>
      <c r="G11" s="114" t="s">
        <v>282</v>
      </c>
      <c r="H11" s="114" t="s">
        <v>119</v>
      </c>
      <c r="I11" s="115" t="s">
        <v>1084</v>
      </c>
    </row>
    <row r="12" spans="1:9" ht="15" customHeight="1">
      <c r="A12" s="111" t="s">
        <v>351</v>
      </c>
      <c r="B12" s="112">
        <v>12</v>
      </c>
      <c r="C12" s="113" t="s">
        <v>138</v>
      </c>
      <c r="D12" s="114" t="s">
        <v>273</v>
      </c>
      <c r="E12" s="114" t="s">
        <v>274</v>
      </c>
      <c r="F12" s="113" t="s">
        <v>111</v>
      </c>
      <c r="G12" s="114" t="s">
        <v>159</v>
      </c>
      <c r="H12" s="114" t="s">
        <v>271</v>
      </c>
      <c r="I12" s="115" t="s">
        <v>1085</v>
      </c>
    </row>
    <row r="13" spans="1:9" ht="15" customHeight="1">
      <c r="A13" s="111" t="s">
        <v>353</v>
      </c>
      <c r="B13" s="112">
        <v>8</v>
      </c>
      <c r="C13" s="113" t="s">
        <v>110</v>
      </c>
      <c r="D13" s="114" t="s">
        <v>283</v>
      </c>
      <c r="E13" s="114" t="s">
        <v>284</v>
      </c>
      <c r="F13" s="113" t="s">
        <v>141</v>
      </c>
      <c r="G13" s="114" t="s">
        <v>285</v>
      </c>
      <c r="H13" s="114" t="s">
        <v>119</v>
      </c>
      <c r="I13" s="115" t="s">
        <v>1086</v>
      </c>
    </row>
    <row r="14" spans="1:9" ht="15" customHeight="1">
      <c r="A14" s="111" t="s">
        <v>354</v>
      </c>
      <c r="B14" s="112">
        <v>9</v>
      </c>
      <c r="C14" s="113" t="s">
        <v>138</v>
      </c>
      <c r="D14" s="114" t="s">
        <v>126</v>
      </c>
      <c r="E14" s="114" t="s">
        <v>127</v>
      </c>
      <c r="F14" s="113" t="s">
        <v>111</v>
      </c>
      <c r="G14" s="114" t="s">
        <v>121</v>
      </c>
      <c r="H14" s="114" t="s">
        <v>122</v>
      </c>
      <c r="I14" s="115" t="s">
        <v>1087</v>
      </c>
    </row>
    <row r="15" spans="1:9" ht="15" customHeight="1">
      <c r="A15" s="111" t="s">
        <v>355</v>
      </c>
      <c r="B15" s="112">
        <v>3</v>
      </c>
      <c r="C15" s="113" t="s">
        <v>110</v>
      </c>
      <c r="D15" s="114" t="s">
        <v>222</v>
      </c>
      <c r="E15" s="114" t="s">
        <v>223</v>
      </c>
      <c r="F15" s="113" t="s">
        <v>111</v>
      </c>
      <c r="G15" s="114" t="s">
        <v>118</v>
      </c>
      <c r="H15" s="114" t="s">
        <v>119</v>
      </c>
      <c r="I15" s="115" t="s">
        <v>1088</v>
      </c>
    </row>
    <row r="16" spans="1:9" ht="15" customHeight="1">
      <c r="A16" s="111" t="s">
        <v>356</v>
      </c>
      <c r="B16" s="112">
        <v>2</v>
      </c>
      <c r="C16" s="113" t="s">
        <v>110</v>
      </c>
      <c r="D16" s="114" t="s">
        <v>114</v>
      </c>
      <c r="E16" s="114" t="s">
        <v>115</v>
      </c>
      <c r="F16" s="113" t="s">
        <v>111</v>
      </c>
      <c r="G16" s="114" t="s">
        <v>159</v>
      </c>
      <c r="H16" s="114" t="s">
        <v>113</v>
      </c>
      <c r="I16" s="115" t="s">
        <v>1089</v>
      </c>
    </row>
    <row r="17" spans="1:9" ht="15" customHeight="1">
      <c r="A17" s="111" t="s">
        <v>357</v>
      </c>
      <c r="B17" s="112">
        <v>1</v>
      </c>
      <c r="C17" s="113" t="s">
        <v>110</v>
      </c>
      <c r="D17" s="114" t="s">
        <v>116</v>
      </c>
      <c r="E17" s="114" t="s">
        <v>255</v>
      </c>
      <c r="F17" s="113" t="s">
        <v>111</v>
      </c>
      <c r="G17" s="114" t="s">
        <v>117</v>
      </c>
      <c r="H17" s="114" t="s">
        <v>113</v>
      </c>
      <c r="I17" s="115" t="s">
        <v>1090</v>
      </c>
    </row>
    <row r="18" spans="1:9" ht="15" customHeight="1">
      <c r="A18" s="111" t="s">
        <v>358</v>
      </c>
      <c r="B18" s="292">
        <v>4</v>
      </c>
      <c r="C18" s="293" t="s">
        <v>138</v>
      </c>
      <c r="D18" s="294" t="s">
        <v>213</v>
      </c>
      <c r="E18" s="114" t="s">
        <v>214</v>
      </c>
      <c r="F18" s="113" t="s">
        <v>111</v>
      </c>
      <c r="G18" s="114" t="s">
        <v>121</v>
      </c>
      <c r="H18" s="114" t="s">
        <v>125</v>
      </c>
      <c r="I18" s="115" t="s">
        <v>1091</v>
      </c>
    </row>
    <row r="19" spans="1:9" ht="15" customHeight="1">
      <c r="A19" s="111" t="s">
        <v>359</v>
      </c>
      <c r="B19" s="292">
        <v>5</v>
      </c>
      <c r="C19" s="293" t="s">
        <v>138</v>
      </c>
      <c r="D19" s="294" t="s">
        <v>270</v>
      </c>
      <c r="E19" s="114" t="s">
        <v>352</v>
      </c>
      <c r="F19" s="113" t="s">
        <v>111</v>
      </c>
      <c r="G19" s="114" t="s">
        <v>117</v>
      </c>
      <c r="H19" s="114" t="s">
        <v>125</v>
      </c>
      <c r="I19" s="115" t="s">
        <v>1092</v>
      </c>
    </row>
    <row r="20" spans="1:9" ht="15" customHeight="1">
      <c r="A20" s="111" t="s">
        <v>360</v>
      </c>
      <c r="B20" s="292">
        <v>23</v>
      </c>
      <c r="C20" s="293" t="s">
        <v>138</v>
      </c>
      <c r="D20" s="294" t="s">
        <v>287</v>
      </c>
      <c r="E20" s="114" t="s">
        <v>288</v>
      </c>
      <c r="F20" s="113" t="s">
        <v>111</v>
      </c>
      <c r="G20" s="114" t="s">
        <v>121</v>
      </c>
      <c r="H20" s="114" t="s">
        <v>122</v>
      </c>
      <c r="I20" s="115" t="s">
        <v>1093</v>
      </c>
    </row>
    <row r="21" spans="1:9" ht="15" customHeight="1">
      <c r="A21" s="111" t="s">
        <v>361</v>
      </c>
      <c r="B21" s="292">
        <v>19</v>
      </c>
      <c r="C21" s="293" t="s">
        <v>128</v>
      </c>
      <c r="D21" s="294" t="s">
        <v>165</v>
      </c>
      <c r="E21" s="114" t="s">
        <v>201</v>
      </c>
      <c r="F21" s="113" t="s">
        <v>111</v>
      </c>
      <c r="G21" s="114" t="s">
        <v>123</v>
      </c>
      <c r="H21" s="114" t="s">
        <v>143</v>
      </c>
      <c r="I21" s="115" t="s">
        <v>1094</v>
      </c>
    </row>
    <row r="22" spans="1:9" ht="15" customHeight="1">
      <c r="A22" s="111" t="s">
        <v>362</v>
      </c>
      <c r="B22" s="292">
        <v>15</v>
      </c>
      <c r="C22" s="293" t="s">
        <v>132</v>
      </c>
      <c r="D22" s="294" t="s">
        <v>150</v>
      </c>
      <c r="E22" s="114" t="s">
        <v>151</v>
      </c>
      <c r="F22" s="113" t="s">
        <v>111</v>
      </c>
      <c r="G22" s="114" t="s">
        <v>142</v>
      </c>
      <c r="H22" s="114" t="s">
        <v>152</v>
      </c>
      <c r="I22" s="115" t="s">
        <v>1095</v>
      </c>
    </row>
    <row r="23" spans="1:9" ht="15" customHeight="1">
      <c r="A23" s="111" t="s">
        <v>363</v>
      </c>
      <c r="B23" s="292">
        <v>14</v>
      </c>
      <c r="C23" s="293" t="s">
        <v>132</v>
      </c>
      <c r="D23" s="294" t="s">
        <v>155</v>
      </c>
      <c r="E23" s="114" t="s">
        <v>269</v>
      </c>
      <c r="F23" s="113" t="s">
        <v>111</v>
      </c>
      <c r="G23" s="114" t="s">
        <v>156</v>
      </c>
      <c r="H23" s="114" t="s">
        <v>131</v>
      </c>
      <c r="I23" s="115" t="s">
        <v>1096</v>
      </c>
    </row>
    <row r="24" spans="1:9" ht="15" customHeight="1">
      <c r="A24" s="111" t="s">
        <v>364</v>
      </c>
      <c r="B24" s="292">
        <v>17</v>
      </c>
      <c r="C24" s="293" t="s">
        <v>132</v>
      </c>
      <c r="D24" s="294" t="s">
        <v>168</v>
      </c>
      <c r="E24" s="114" t="s">
        <v>286</v>
      </c>
      <c r="F24" s="113" t="s">
        <v>111</v>
      </c>
      <c r="G24" s="114" t="s">
        <v>156</v>
      </c>
      <c r="H24" s="114" t="s">
        <v>131</v>
      </c>
      <c r="I24" s="115" t="s">
        <v>1097</v>
      </c>
    </row>
    <row r="25" spans="1:9" ht="15" customHeight="1">
      <c r="A25" s="111" t="s">
        <v>365</v>
      </c>
      <c r="B25" s="292">
        <v>16</v>
      </c>
      <c r="C25" s="293" t="s">
        <v>132</v>
      </c>
      <c r="D25" s="294" t="s">
        <v>202</v>
      </c>
      <c r="E25" s="114" t="s">
        <v>203</v>
      </c>
      <c r="F25" s="113" t="s">
        <v>111</v>
      </c>
      <c r="G25" s="114" t="s">
        <v>118</v>
      </c>
      <c r="H25" s="114" t="s">
        <v>131</v>
      </c>
      <c r="I25" s="115" t="s">
        <v>1098</v>
      </c>
    </row>
    <row r="26" spans="1:9" ht="15" customHeight="1">
      <c r="A26" s="111" t="s">
        <v>366</v>
      </c>
      <c r="B26" s="292">
        <v>27</v>
      </c>
      <c r="C26" s="293" t="s">
        <v>138</v>
      </c>
      <c r="D26" s="294" t="s">
        <v>242</v>
      </c>
      <c r="E26" s="114" t="s">
        <v>275</v>
      </c>
      <c r="F26" s="113" t="s">
        <v>111</v>
      </c>
      <c r="G26" s="114" t="s">
        <v>142</v>
      </c>
      <c r="H26" s="114" t="s">
        <v>124</v>
      </c>
      <c r="I26" s="115" t="s">
        <v>1099</v>
      </c>
    </row>
    <row r="27" spans="1:9" ht="15" customHeight="1">
      <c r="A27" s="111" t="s">
        <v>367</v>
      </c>
      <c r="B27" s="292">
        <v>206</v>
      </c>
      <c r="C27" s="293" t="s">
        <v>189</v>
      </c>
      <c r="D27" s="294" t="s">
        <v>190</v>
      </c>
      <c r="E27" s="114" t="s">
        <v>337</v>
      </c>
      <c r="F27" s="113" t="s">
        <v>111</v>
      </c>
      <c r="G27" s="114" t="s">
        <v>191</v>
      </c>
      <c r="H27" s="114" t="s">
        <v>149</v>
      </c>
      <c r="I27" s="115" t="s">
        <v>1100</v>
      </c>
    </row>
    <row r="28" spans="1:9" ht="15" customHeight="1">
      <c r="A28" s="111" t="s">
        <v>368</v>
      </c>
      <c r="B28" s="292">
        <v>201</v>
      </c>
      <c r="C28" s="293" t="s">
        <v>189</v>
      </c>
      <c r="D28" s="294" t="s">
        <v>60</v>
      </c>
      <c r="E28" s="114" t="s">
        <v>61</v>
      </c>
      <c r="F28" s="113" t="s">
        <v>111</v>
      </c>
      <c r="G28" s="114" t="s">
        <v>112</v>
      </c>
      <c r="H28" s="114" t="s">
        <v>149</v>
      </c>
      <c r="I28" s="115" t="s">
        <v>1101</v>
      </c>
    </row>
    <row r="29" spans="1:9" ht="15" customHeight="1">
      <c r="A29" s="111" t="s">
        <v>369</v>
      </c>
      <c r="B29" s="292">
        <v>205</v>
      </c>
      <c r="C29" s="293" t="s">
        <v>189</v>
      </c>
      <c r="D29" s="294" t="s">
        <v>194</v>
      </c>
      <c r="E29" s="114" t="s">
        <v>195</v>
      </c>
      <c r="F29" s="113" t="s">
        <v>111</v>
      </c>
      <c r="G29" s="114" t="s">
        <v>191</v>
      </c>
      <c r="H29" s="114" t="s">
        <v>149</v>
      </c>
      <c r="I29" s="115" t="s">
        <v>1102</v>
      </c>
    </row>
    <row r="30" spans="1:9" ht="15" customHeight="1">
      <c r="A30" s="111" t="s">
        <v>370</v>
      </c>
      <c r="B30" s="292">
        <v>207</v>
      </c>
      <c r="C30" s="293" t="s">
        <v>189</v>
      </c>
      <c r="D30" s="294" t="s">
        <v>157</v>
      </c>
      <c r="E30" s="114" t="s">
        <v>158</v>
      </c>
      <c r="F30" s="113" t="s">
        <v>111</v>
      </c>
      <c r="G30" s="114" t="s">
        <v>338</v>
      </c>
      <c r="H30" s="114" t="s">
        <v>219</v>
      </c>
      <c r="I30" s="115" t="s">
        <v>1103</v>
      </c>
    </row>
    <row r="31" spans="1:9" ht="15" customHeight="1">
      <c r="A31" s="111" t="s">
        <v>371</v>
      </c>
      <c r="B31" s="292">
        <v>204</v>
      </c>
      <c r="C31" s="293" t="s">
        <v>189</v>
      </c>
      <c r="D31" s="294" t="s">
        <v>62</v>
      </c>
      <c r="E31" s="114" t="s">
        <v>63</v>
      </c>
      <c r="F31" s="113" t="s">
        <v>111</v>
      </c>
      <c r="G31" s="114" t="s">
        <v>336</v>
      </c>
      <c r="H31" s="114" t="s">
        <v>219</v>
      </c>
      <c r="I31" s="115" t="s">
        <v>1104</v>
      </c>
    </row>
    <row r="32" spans="1:9" ht="15" customHeight="1">
      <c r="A32" s="111" t="s">
        <v>372</v>
      </c>
      <c r="B32" s="292">
        <v>209</v>
      </c>
      <c r="C32" s="293" t="s">
        <v>189</v>
      </c>
      <c r="D32" s="294" t="s">
        <v>129</v>
      </c>
      <c r="E32" s="114" t="s">
        <v>130</v>
      </c>
      <c r="F32" s="113" t="s">
        <v>111</v>
      </c>
      <c r="G32" s="114" t="s">
        <v>112</v>
      </c>
      <c r="H32" s="114" t="s">
        <v>149</v>
      </c>
      <c r="I32" s="115" t="s">
        <v>1105</v>
      </c>
    </row>
    <row r="33" spans="1:9" ht="15" customHeight="1">
      <c r="A33" s="111" t="s">
        <v>373</v>
      </c>
      <c r="B33" s="292">
        <v>34</v>
      </c>
      <c r="C33" s="293" t="s">
        <v>171</v>
      </c>
      <c r="D33" s="294" t="s">
        <v>216</v>
      </c>
      <c r="E33" s="114" t="s">
        <v>294</v>
      </c>
      <c r="F33" s="113" t="s">
        <v>111</v>
      </c>
      <c r="G33" s="114" t="s">
        <v>191</v>
      </c>
      <c r="H33" s="114" t="s">
        <v>295</v>
      </c>
      <c r="I33" s="115" t="s">
        <v>1106</v>
      </c>
    </row>
    <row r="34" spans="1:9" ht="15" customHeight="1">
      <c r="A34" s="111" t="s">
        <v>374</v>
      </c>
      <c r="B34" s="292">
        <v>25</v>
      </c>
      <c r="C34" s="293" t="s">
        <v>138</v>
      </c>
      <c r="D34" s="294" t="s">
        <v>161</v>
      </c>
      <c r="E34" s="114" t="s">
        <v>162</v>
      </c>
      <c r="F34" s="113" t="s">
        <v>141</v>
      </c>
      <c r="G34" s="114" t="s">
        <v>121</v>
      </c>
      <c r="H34" s="114" t="s">
        <v>125</v>
      </c>
      <c r="I34" s="115" t="s">
        <v>1107</v>
      </c>
    </row>
    <row r="35" spans="1:9" ht="15" customHeight="1">
      <c r="A35" s="111" t="s">
        <v>375</v>
      </c>
      <c r="B35" s="292">
        <v>22</v>
      </c>
      <c r="C35" s="293" t="s">
        <v>128</v>
      </c>
      <c r="D35" s="294" t="s">
        <v>147</v>
      </c>
      <c r="E35" s="114" t="s">
        <v>148</v>
      </c>
      <c r="F35" s="113" t="s">
        <v>111</v>
      </c>
      <c r="G35" s="114" t="s">
        <v>142</v>
      </c>
      <c r="H35" s="114" t="s">
        <v>143</v>
      </c>
      <c r="I35" s="115" t="s">
        <v>1108</v>
      </c>
    </row>
    <row r="36" spans="1:9" ht="15" customHeight="1">
      <c r="A36" s="111" t="s">
        <v>376</v>
      </c>
      <c r="B36" s="292">
        <v>21</v>
      </c>
      <c r="C36" s="293" t="s">
        <v>128</v>
      </c>
      <c r="D36" s="294" t="s">
        <v>144</v>
      </c>
      <c r="E36" s="114" t="s">
        <v>145</v>
      </c>
      <c r="F36" s="113" t="s">
        <v>111</v>
      </c>
      <c r="G36" s="114" t="s">
        <v>112</v>
      </c>
      <c r="H36" s="114" t="s">
        <v>146</v>
      </c>
      <c r="I36" s="115" t="s">
        <v>1109</v>
      </c>
    </row>
    <row r="37" spans="1:9" ht="15" customHeight="1">
      <c r="A37" s="111" t="s">
        <v>377</v>
      </c>
      <c r="B37" s="292">
        <v>18</v>
      </c>
      <c r="C37" s="293" t="s">
        <v>128</v>
      </c>
      <c r="D37" s="294" t="s">
        <v>139</v>
      </c>
      <c r="E37" s="114" t="s">
        <v>140</v>
      </c>
      <c r="F37" s="113" t="s">
        <v>141</v>
      </c>
      <c r="G37" s="114" t="s">
        <v>142</v>
      </c>
      <c r="H37" s="114" t="s">
        <v>143</v>
      </c>
      <c r="I37" s="115" t="s">
        <v>1110</v>
      </c>
    </row>
    <row r="38" spans="1:9" ht="15" customHeight="1">
      <c r="A38" s="111" t="s">
        <v>378</v>
      </c>
      <c r="B38" s="292">
        <v>37</v>
      </c>
      <c r="C38" s="293" t="s">
        <v>132</v>
      </c>
      <c r="D38" s="294" t="s">
        <v>169</v>
      </c>
      <c r="E38" s="114" t="s">
        <v>170</v>
      </c>
      <c r="F38" s="113" t="s">
        <v>111</v>
      </c>
      <c r="G38" s="114" t="s">
        <v>156</v>
      </c>
      <c r="H38" s="114" t="s">
        <v>131</v>
      </c>
      <c r="I38" s="115" t="s">
        <v>1111</v>
      </c>
    </row>
    <row r="39" spans="1:9" ht="15" customHeight="1">
      <c r="A39" s="111" t="s">
        <v>379</v>
      </c>
      <c r="B39" s="292">
        <v>20</v>
      </c>
      <c r="C39" s="293" t="s">
        <v>128</v>
      </c>
      <c r="D39" s="294" t="s">
        <v>177</v>
      </c>
      <c r="E39" s="114" t="s">
        <v>178</v>
      </c>
      <c r="F39" s="113" t="s">
        <v>111</v>
      </c>
      <c r="G39" s="114" t="s">
        <v>123</v>
      </c>
      <c r="H39" s="114" t="s">
        <v>143</v>
      </c>
      <c r="I39" s="115" t="s">
        <v>1112</v>
      </c>
    </row>
    <row r="40" spans="1:9" ht="15" customHeight="1">
      <c r="A40" s="111" t="s">
        <v>380</v>
      </c>
      <c r="B40" s="292">
        <v>32</v>
      </c>
      <c r="C40" s="293" t="s">
        <v>128</v>
      </c>
      <c r="D40" s="294" t="s">
        <v>166</v>
      </c>
      <c r="E40" s="114" t="s">
        <v>167</v>
      </c>
      <c r="F40" s="113" t="s">
        <v>111</v>
      </c>
      <c r="G40" s="114" t="s">
        <v>156</v>
      </c>
      <c r="H40" s="114" t="s">
        <v>143</v>
      </c>
      <c r="I40" s="115" t="s">
        <v>1113</v>
      </c>
    </row>
    <row r="41" spans="1:9" ht="15" customHeight="1">
      <c r="A41" s="111" t="s">
        <v>381</v>
      </c>
      <c r="B41" s="292">
        <v>38</v>
      </c>
      <c r="C41" s="293" t="s">
        <v>128</v>
      </c>
      <c r="D41" s="294" t="s">
        <v>296</v>
      </c>
      <c r="E41" s="114" t="s">
        <v>297</v>
      </c>
      <c r="F41" s="113" t="s">
        <v>160</v>
      </c>
      <c r="G41" s="114" t="s">
        <v>298</v>
      </c>
      <c r="H41" s="114" t="s">
        <v>143</v>
      </c>
      <c r="I41" s="115" t="s">
        <v>1114</v>
      </c>
    </row>
    <row r="42" spans="1:9" ht="15" customHeight="1">
      <c r="A42" s="111" t="s">
        <v>382</v>
      </c>
      <c r="B42" s="292">
        <v>26</v>
      </c>
      <c r="C42" s="293" t="s">
        <v>110</v>
      </c>
      <c r="D42" s="294" t="s">
        <v>163</v>
      </c>
      <c r="E42" s="114" t="s">
        <v>204</v>
      </c>
      <c r="F42" s="113" t="s">
        <v>164</v>
      </c>
      <c r="G42" s="114" t="s">
        <v>154</v>
      </c>
      <c r="H42" s="114" t="s">
        <v>119</v>
      </c>
      <c r="I42" s="115" t="s">
        <v>1115</v>
      </c>
    </row>
    <row r="43" spans="1:9" ht="15" customHeight="1">
      <c r="A43" s="111" t="s">
        <v>383</v>
      </c>
      <c r="B43" s="292">
        <v>39</v>
      </c>
      <c r="C43" s="293" t="s">
        <v>128</v>
      </c>
      <c r="D43" s="294" t="s">
        <v>16</v>
      </c>
      <c r="E43" s="114" t="s">
        <v>17</v>
      </c>
      <c r="F43" s="113" t="s">
        <v>200</v>
      </c>
      <c r="G43" s="114" t="s">
        <v>18</v>
      </c>
      <c r="H43" s="114" t="s">
        <v>9</v>
      </c>
      <c r="I43" s="115" t="s">
        <v>1116</v>
      </c>
    </row>
    <row r="44" spans="1:9" ht="15" customHeight="1">
      <c r="A44" s="111" t="s">
        <v>384</v>
      </c>
      <c r="B44" s="292">
        <v>200</v>
      </c>
      <c r="C44" s="293" t="s">
        <v>189</v>
      </c>
      <c r="D44" s="294" t="s">
        <v>331</v>
      </c>
      <c r="E44" s="114" t="s">
        <v>332</v>
      </c>
      <c r="F44" s="113" t="s">
        <v>333</v>
      </c>
      <c r="G44" s="114" t="s">
        <v>334</v>
      </c>
      <c r="H44" s="114" t="s">
        <v>345</v>
      </c>
      <c r="I44" s="115" t="s">
        <v>1117</v>
      </c>
    </row>
    <row r="45" spans="1:9" ht="15" customHeight="1">
      <c r="A45" s="111" t="s">
        <v>385</v>
      </c>
      <c r="B45" s="292">
        <v>31</v>
      </c>
      <c r="C45" s="293" t="s">
        <v>138</v>
      </c>
      <c r="D45" s="294" t="s">
        <v>180</v>
      </c>
      <c r="E45" s="114" t="s">
        <v>293</v>
      </c>
      <c r="F45" s="113" t="s">
        <v>111</v>
      </c>
      <c r="G45" s="114" t="s">
        <v>156</v>
      </c>
      <c r="H45" s="114" t="s">
        <v>124</v>
      </c>
      <c r="I45" s="115" t="s">
        <v>1118</v>
      </c>
    </row>
    <row r="46" spans="1:9" ht="15" customHeight="1">
      <c r="A46" s="111" t="s">
        <v>386</v>
      </c>
      <c r="B46" s="292">
        <v>42</v>
      </c>
      <c r="C46" s="293" t="s">
        <v>128</v>
      </c>
      <c r="D46" s="294" t="s">
        <v>31</v>
      </c>
      <c r="E46" s="114" t="s">
        <v>300</v>
      </c>
      <c r="F46" s="113" t="s">
        <v>200</v>
      </c>
      <c r="G46" s="114" t="s">
        <v>32</v>
      </c>
      <c r="H46" s="114" t="s">
        <v>301</v>
      </c>
      <c r="I46" s="115" t="s">
        <v>1119</v>
      </c>
    </row>
    <row r="47" spans="1:9" ht="15" customHeight="1">
      <c r="A47" s="111" t="s">
        <v>387</v>
      </c>
      <c r="B47" s="292">
        <v>56</v>
      </c>
      <c r="C47" s="293" t="s">
        <v>132</v>
      </c>
      <c r="D47" s="294" t="s">
        <v>56</v>
      </c>
      <c r="E47" s="114" t="s">
        <v>57</v>
      </c>
      <c r="F47" s="113" t="s">
        <v>111</v>
      </c>
      <c r="G47" s="114" t="s">
        <v>156</v>
      </c>
      <c r="H47" s="114" t="s">
        <v>58</v>
      </c>
      <c r="I47" s="115" t="s">
        <v>1120</v>
      </c>
    </row>
    <row r="48" spans="1:9" ht="15" customHeight="1">
      <c r="A48" s="111" t="s">
        <v>388</v>
      </c>
      <c r="B48" s="292">
        <v>29</v>
      </c>
      <c r="C48" s="293" t="s">
        <v>138</v>
      </c>
      <c r="D48" s="294" t="s">
        <v>290</v>
      </c>
      <c r="E48" s="114" t="s">
        <v>291</v>
      </c>
      <c r="F48" s="113" t="s">
        <v>111</v>
      </c>
      <c r="G48" s="114" t="s">
        <v>142</v>
      </c>
      <c r="H48" s="114" t="s">
        <v>122</v>
      </c>
      <c r="I48" s="115" t="s">
        <v>1121</v>
      </c>
    </row>
    <row r="49" spans="1:9" ht="15" customHeight="1">
      <c r="A49" s="111" t="s">
        <v>389</v>
      </c>
      <c r="B49" s="292">
        <v>30</v>
      </c>
      <c r="C49" s="293" t="s">
        <v>110</v>
      </c>
      <c r="D49" s="294" t="s">
        <v>292</v>
      </c>
      <c r="E49" s="114" t="s">
        <v>52</v>
      </c>
      <c r="F49" s="113" t="s">
        <v>111</v>
      </c>
      <c r="G49" s="114" t="s">
        <v>121</v>
      </c>
      <c r="H49" s="114" t="s">
        <v>113</v>
      </c>
      <c r="I49" s="115" t="s">
        <v>1122</v>
      </c>
    </row>
    <row r="50" spans="1:9" ht="15" customHeight="1">
      <c r="A50" s="111" t="s">
        <v>390</v>
      </c>
      <c r="B50" s="292">
        <v>24</v>
      </c>
      <c r="C50" s="293" t="s">
        <v>110</v>
      </c>
      <c r="D50" s="294" t="s">
        <v>153</v>
      </c>
      <c r="E50" s="114" t="s">
        <v>289</v>
      </c>
      <c r="F50" s="113" t="s">
        <v>215</v>
      </c>
      <c r="G50" s="114" t="s">
        <v>154</v>
      </c>
      <c r="H50" s="114" t="s">
        <v>119</v>
      </c>
      <c r="I50" s="115" t="s">
        <v>1123</v>
      </c>
    </row>
    <row r="51" spans="1:9" ht="15" customHeight="1">
      <c r="A51" s="111" t="s">
        <v>391</v>
      </c>
      <c r="B51" s="292">
        <v>41</v>
      </c>
      <c r="C51" s="293" t="s">
        <v>171</v>
      </c>
      <c r="D51" s="294" t="s">
        <v>172</v>
      </c>
      <c r="E51" s="114" t="s">
        <v>173</v>
      </c>
      <c r="F51" s="113" t="s">
        <v>111</v>
      </c>
      <c r="G51" s="114" t="s">
        <v>118</v>
      </c>
      <c r="H51" s="114" t="s">
        <v>299</v>
      </c>
      <c r="I51" s="115" t="s">
        <v>1124</v>
      </c>
    </row>
    <row r="52" spans="1:9" ht="15" customHeight="1">
      <c r="A52" s="111" t="s">
        <v>392</v>
      </c>
      <c r="B52" s="292">
        <v>47</v>
      </c>
      <c r="C52" s="293" t="s">
        <v>128</v>
      </c>
      <c r="D52" s="294" t="s">
        <v>304</v>
      </c>
      <c r="E52" s="114" t="s">
        <v>305</v>
      </c>
      <c r="F52" s="113" t="s">
        <v>200</v>
      </c>
      <c r="G52" s="114" t="s">
        <v>306</v>
      </c>
      <c r="H52" s="114" t="s">
        <v>14</v>
      </c>
      <c r="I52" s="115" t="s">
        <v>1125</v>
      </c>
    </row>
    <row r="53" spans="1:9" ht="15" customHeight="1">
      <c r="A53" s="111" t="s">
        <v>393</v>
      </c>
      <c r="B53" s="292">
        <v>54</v>
      </c>
      <c r="C53" s="293" t="s">
        <v>128</v>
      </c>
      <c r="D53" s="294" t="s">
        <v>311</v>
      </c>
      <c r="E53" s="114" t="s">
        <v>312</v>
      </c>
      <c r="F53" s="113" t="s">
        <v>111</v>
      </c>
      <c r="G53" s="114" t="s">
        <v>142</v>
      </c>
      <c r="H53" s="114" t="s">
        <v>143</v>
      </c>
      <c r="I53" s="115" t="s">
        <v>1126</v>
      </c>
    </row>
    <row r="54" spans="1:9" ht="15" customHeight="1">
      <c r="A54" s="111" t="s">
        <v>394</v>
      </c>
      <c r="B54" s="292">
        <v>202</v>
      </c>
      <c r="C54" s="293" t="s">
        <v>189</v>
      </c>
      <c r="D54" s="294" t="s">
        <v>276</v>
      </c>
      <c r="E54" s="114" t="s">
        <v>277</v>
      </c>
      <c r="F54" s="113" t="s">
        <v>200</v>
      </c>
      <c r="G54" s="114" t="s">
        <v>335</v>
      </c>
      <c r="H54" s="114" t="s">
        <v>133</v>
      </c>
      <c r="I54" s="115" t="s">
        <v>1127</v>
      </c>
    </row>
    <row r="55" spans="1:9" ht="15" customHeight="1">
      <c r="A55" s="111" t="s">
        <v>395</v>
      </c>
      <c r="B55" s="292">
        <v>45</v>
      </c>
      <c r="C55" s="293" t="s">
        <v>171</v>
      </c>
      <c r="D55" s="294" t="s">
        <v>181</v>
      </c>
      <c r="E55" s="114" t="s">
        <v>182</v>
      </c>
      <c r="F55" s="113" t="s">
        <v>111</v>
      </c>
      <c r="G55" s="114" t="s">
        <v>112</v>
      </c>
      <c r="H55" s="114" t="s">
        <v>146</v>
      </c>
      <c r="I55" s="115" t="s">
        <v>1128</v>
      </c>
    </row>
    <row r="56" spans="1:9" ht="15" customHeight="1">
      <c r="A56" s="111" t="s">
        <v>396</v>
      </c>
      <c r="B56" s="292">
        <v>50</v>
      </c>
      <c r="C56" s="293" t="s">
        <v>128</v>
      </c>
      <c r="D56" s="294" t="s">
        <v>51</v>
      </c>
      <c r="E56" s="114" t="s">
        <v>54</v>
      </c>
      <c r="F56" s="113" t="s">
        <v>111</v>
      </c>
      <c r="G56" s="114" t="s">
        <v>142</v>
      </c>
      <c r="H56" s="114" t="s">
        <v>143</v>
      </c>
      <c r="I56" s="115" t="s">
        <v>1129</v>
      </c>
    </row>
    <row r="57" spans="1:9" ht="15" customHeight="1">
      <c r="A57" s="111" t="s">
        <v>397</v>
      </c>
      <c r="B57" s="292">
        <v>35</v>
      </c>
      <c r="C57" s="293" t="s">
        <v>171</v>
      </c>
      <c r="D57" s="294" t="s">
        <v>40</v>
      </c>
      <c r="E57" s="114" t="s">
        <v>41</v>
      </c>
      <c r="F57" s="113" t="s">
        <v>111</v>
      </c>
      <c r="G57" s="114" t="s">
        <v>112</v>
      </c>
      <c r="H57" s="114" t="s">
        <v>179</v>
      </c>
      <c r="I57" s="115" t="s">
        <v>1130</v>
      </c>
    </row>
    <row r="58" spans="1:9" ht="15" customHeight="1">
      <c r="A58" s="111" t="s">
        <v>398</v>
      </c>
      <c r="B58" s="292">
        <v>43</v>
      </c>
      <c r="C58" s="293" t="s">
        <v>171</v>
      </c>
      <c r="D58" s="294" t="s">
        <v>44</v>
      </c>
      <c r="E58" s="114" t="s">
        <v>45</v>
      </c>
      <c r="F58" s="113" t="s">
        <v>141</v>
      </c>
      <c r="G58" s="114" t="s">
        <v>46</v>
      </c>
      <c r="H58" s="114" t="s">
        <v>302</v>
      </c>
      <c r="I58" s="115" t="s">
        <v>1131</v>
      </c>
    </row>
    <row r="59" spans="1:9" ht="15" customHeight="1">
      <c r="A59" s="111" t="s">
        <v>399</v>
      </c>
      <c r="B59" s="292">
        <v>44</v>
      </c>
      <c r="C59" s="293" t="s">
        <v>171</v>
      </c>
      <c r="D59" s="294" t="s">
        <v>174</v>
      </c>
      <c r="E59" s="114" t="s">
        <v>175</v>
      </c>
      <c r="F59" s="113" t="s">
        <v>111</v>
      </c>
      <c r="G59" s="114" t="s">
        <v>303</v>
      </c>
      <c r="H59" s="114" t="s">
        <v>176</v>
      </c>
      <c r="I59" s="115" t="s">
        <v>1132</v>
      </c>
    </row>
    <row r="60" spans="1:9" ht="15" customHeight="1">
      <c r="A60" s="111" t="s">
        <v>400</v>
      </c>
      <c r="B60" s="292">
        <v>33</v>
      </c>
      <c r="C60" s="293" t="s">
        <v>132</v>
      </c>
      <c r="D60" s="294" t="s">
        <v>37</v>
      </c>
      <c r="E60" s="114" t="s">
        <v>38</v>
      </c>
      <c r="F60" s="113" t="s">
        <v>111</v>
      </c>
      <c r="G60" s="114" t="s">
        <v>112</v>
      </c>
      <c r="H60" s="114" t="s">
        <v>6</v>
      </c>
      <c r="I60" s="115" t="s">
        <v>1133</v>
      </c>
    </row>
    <row r="61" spans="1:9" ht="15" customHeight="1">
      <c r="A61" s="111" t="s">
        <v>401</v>
      </c>
      <c r="B61" s="292">
        <v>36</v>
      </c>
      <c r="C61" s="293" t="s">
        <v>171</v>
      </c>
      <c r="D61" s="294" t="s">
        <v>217</v>
      </c>
      <c r="E61" s="114" t="s">
        <v>218</v>
      </c>
      <c r="F61" s="113" t="s">
        <v>111</v>
      </c>
      <c r="G61" s="114" t="s">
        <v>121</v>
      </c>
      <c r="H61" s="114" t="s">
        <v>176</v>
      </c>
      <c r="I61" s="115" t="s">
        <v>1134</v>
      </c>
    </row>
    <row r="62" spans="1:9" ht="15" customHeight="1">
      <c r="A62" s="111" t="s">
        <v>402</v>
      </c>
      <c r="B62" s="292">
        <v>61</v>
      </c>
      <c r="C62" s="293" t="s">
        <v>171</v>
      </c>
      <c r="D62" s="294" t="s">
        <v>184</v>
      </c>
      <c r="E62" s="114" t="s">
        <v>185</v>
      </c>
      <c r="F62" s="113" t="s">
        <v>111</v>
      </c>
      <c r="G62" s="114" t="s">
        <v>156</v>
      </c>
      <c r="H62" s="114" t="s">
        <v>187</v>
      </c>
      <c r="I62" s="115" t="s">
        <v>1135</v>
      </c>
    </row>
    <row r="63" spans="1:9" ht="15" customHeight="1">
      <c r="A63" s="111" t="s">
        <v>403</v>
      </c>
      <c r="B63" s="292">
        <v>49</v>
      </c>
      <c r="C63" s="293" t="s">
        <v>132</v>
      </c>
      <c r="D63" s="294" t="s">
        <v>34</v>
      </c>
      <c r="E63" s="114" t="s">
        <v>35</v>
      </c>
      <c r="F63" s="113" t="s">
        <v>111</v>
      </c>
      <c r="G63" s="114" t="s">
        <v>7</v>
      </c>
      <c r="H63" s="114" t="s">
        <v>308</v>
      </c>
      <c r="I63" s="115" t="s">
        <v>1136</v>
      </c>
    </row>
    <row r="64" spans="1:9" ht="15" customHeight="1">
      <c r="A64" s="111" t="s">
        <v>404</v>
      </c>
      <c r="B64" s="292">
        <v>57</v>
      </c>
      <c r="C64" s="293" t="s">
        <v>171</v>
      </c>
      <c r="D64" s="294" t="s">
        <v>315</v>
      </c>
      <c r="E64" s="114" t="s">
        <v>316</v>
      </c>
      <c r="F64" s="113" t="s">
        <v>111</v>
      </c>
      <c r="G64" s="114" t="s">
        <v>112</v>
      </c>
      <c r="H64" s="114" t="s">
        <v>179</v>
      </c>
      <c r="I64" s="115" t="s">
        <v>1137</v>
      </c>
    </row>
    <row r="65" spans="1:9" ht="15" customHeight="1">
      <c r="A65" s="111" t="s">
        <v>405</v>
      </c>
      <c r="B65" s="292">
        <v>55</v>
      </c>
      <c r="C65" s="293" t="s">
        <v>132</v>
      </c>
      <c r="D65" s="294" t="s">
        <v>313</v>
      </c>
      <c r="E65" s="114" t="s">
        <v>314</v>
      </c>
      <c r="F65" s="113" t="s">
        <v>111</v>
      </c>
      <c r="G65" s="114" t="s">
        <v>156</v>
      </c>
      <c r="H65" s="114" t="s">
        <v>179</v>
      </c>
      <c r="I65" s="115" t="s">
        <v>1138</v>
      </c>
    </row>
    <row r="66" spans="1:9" ht="15" customHeight="1">
      <c r="A66" s="111" t="s">
        <v>406</v>
      </c>
      <c r="B66" s="292">
        <v>52</v>
      </c>
      <c r="C66" s="293" t="s">
        <v>128</v>
      </c>
      <c r="D66" s="294" t="s">
        <v>59</v>
      </c>
      <c r="E66" s="114" t="s">
        <v>53</v>
      </c>
      <c r="F66" s="113" t="s">
        <v>111</v>
      </c>
      <c r="G66" s="114" t="s">
        <v>272</v>
      </c>
      <c r="H66" s="114" t="s">
        <v>259</v>
      </c>
      <c r="I66" s="115" t="s">
        <v>1139</v>
      </c>
    </row>
    <row r="67" spans="1:9" ht="15" customHeight="1">
      <c r="A67" s="111" t="s">
        <v>407</v>
      </c>
      <c r="B67" s="292">
        <v>60</v>
      </c>
      <c r="C67" s="293" t="s">
        <v>171</v>
      </c>
      <c r="D67" s="294" t="s">
        <v>319</v>
      </c>
      <c r="E67" s="114" t="s">
        <v>320</v>
      </c>
      <c r="F67" s="113" t="s">
        <v>111</v>
      </c>
      <c r="G67" s="114" t="s">
        <v>156</v>
      </c>
      <c r="H67" s="114" t="s">
        <v>299</v>
      </c>
      <c r="I67" s="115" t="s">
        <v>1140</v>
      </c>
    </row>
    <row r="68" spans="1:9" ht="15" customHeight="1">
      <c r="A68" s="111" t="s">
        <v>408</v>
      </c>
      <c r="B68" s="292">
        <v>58</v>
      </c>
      <c r="C68" s="293" t="s">
        <v>171</v>
      </c>
      <c r="D68" s="294" t="s">
        <v>317</v>
      </c>
      <c r="E68" s="114" t="s">
        <v>318</v>
      </c>
      <c r="F68" s="113" t="s">
        <v>111</v>
      </c>
      <c r="G68" s="114" t="s">
        <v>7</v>
      </c>
      <c r="H68" s="114" t="s">
        <v>49</v>
      </c>
      <c r="I68" s="115" t="s">
        <v>1141</v>
      </c>
    </row>
    <row r="69" spans="1:9" ht="15" customHeight="1">
      <c r="A69" s="111" t="s">
        <v>409</v>
      </c>
      <c r="B69" s="292">
        <v>51</v>
      </c>
      <c r="C69" s="293" t="s">
        <v>132</v>
      </c>
      <c r="D69" s="294" t="s">
        <v>309</v>
      </c>
      <c r="E69" s="114" t="s">
        <v>310</v>
      </c>
      <c r="F69" s="113" t="s">
        <v>111</v>
      </c>
      <c r="G69" s="114" t="s">
        <v>142</v>
      </c>
      <c r="H69" s="114" t="s">
        <v>183</v>
      </c>
      <c r="I69" s="115" t="s">
        <v>1142</v>
      </c>
    </row>
    <row r="70" spans="1:9" ht="15" customHeight="1">
      <c r="A70" s="111" t="s">
        <v>410</v>
      </c>
      <c r="B70" s="292">
        <v>62</v>
      </c>
      <c r="C70" s="293" t="s">
        <v>120</v>
      </c>
      <c r="D70" s="294" t="s">
        <v>321</v>
      </c>
      <c r="E70" s="114" t="s">
        <v>322</v>
      </c>
      <c r="F70" s="113" t="s">
        <v>111</v>
      </c>
      <c r="G70" s="114" t="s">
        <v>186</v>
      </c>
      <c r="H70" s="114" t="s">
        <v>323</v>
      </c>
      <c r="I70" s="115" t="s">
        <v>1143</v>
      </c>
    </row>
    <row r="71" spans="1:9" ht="15">
      <c r="A71" s="111" t="s">
        <v>411</v>
      </c>
      <c r="B71" s="292">
        <v>64</v>
      </c>
      <c r="C71" s="293" t="s">
        <v>120</v>
      </c>
      <c r="D71" s="294" t="s">
        <v>205</v>
      </c>
      <c r="E71" s="114" t="s">
        <v>206</v>
      </c>
      <c r="F71" s="113" t="s">
        <v>111</v>
      </c>
      <c r="G71" s="114" t="s">
        <v>186</v>
      </c>
      <c r="H71" s="114" t="s">
        <v>326</v>
      </c>
      <c r="I71" s="115" t="s">
        <v>1144</v>
      </c>
    </row>
    <row r="72" spans="1:9" ht="15">
      <c r="A72" s="111" t="s">
        <v>412</v>
      </c>
      <c r="B72" s="292">
        <v>68</v>
      </c>
      <c r="C72" s="293" t="s">
        <v>120</v>
      </c>
      <c r="D72" s="294" t="s">
        <v>328</v>
      </c>
      <c r="E72" s="114" t="s">
        <v>257</v>
      </c>
      <c r="F72" s="113" t="s">
        <v>111</v>
      </c>
      <c r="G72" s="114" t="s">
        <v>186</v>
      </c>
      <c r="H72" s="114" t="s">
        <v>427</v>
      </c>
      <c r="I72" s="115" t="s">
        <v>1145</v>
      </c>
    </row>
    <row r="73" spans="1:9" ht="15">
      <c r="A73" s="111" t="s">
        <v>413</v>
      </c>
      <c r="B73" s="292">
        <v>67</v>
      </c>
      <c r="C73" s="293" t="s">
        <v>120</v>
      </c>
      <c r="D73" s="294" t="s">
        <v>188</v>
      </c>
      <c r="E73" s="114" t="s">
        <v>221</v>
      </c>
      <c r="F73" s="113" t="s">
        <v>111</v>
      </c>
      <c r="G73" s="114" t="s">
        <v>156</v>
      </c>
      <c r="H73" s="114" t="s">
        <v>326</v>
      </c>
      <c r="I73" s="115" t="s">
        <v>1146</v>
      </c>
    </row>
    <row r="74" spans="1:9" ht="15">
      <c r="A74" s="111" t="s">
        <v>414</v>
      </c>
      <c r="B74" s="292">
        <v>65</v>
      </c>
      <c r="C74" s="293" t="s">
        <v>120</v>
      </c>
      <c r="D74" s="294" t="s">
        <v>209</v>
      </c>
      <c r="E74" s="114" t="s">
        <v>210</v>
      </c>
      <c r="F74" s="113" t="s">
        <v>111</v>
      </c>
      <c r="G74" s="114" t="s">
        <v>118</v>
      </c>
      <c r="H74" s="114" t="s">
        <v>327</v>
      </c>
      <c r="I74" s="115" t="s">
        <v>1147</v>
      </c>
    </row>
    <row r="75" spans="1:9" ht="15">
      <c r="A75" s="111" t="s">
        <v>416</v>
      </c>
      <c r="B75" s="292">
        <v>66</v>
      </c>
      <c r="C75" s="293" t="s">
        <v>120</v>
      </c>
      <c r="D75" s="294" t="s">
        <v>207</v>
      </c>
      <c r="E75" s="114" t="s">
        <v>208</v>
      </c>
      <c r="F75" s="113" t="s">
        <v>111</v>
      </c>
      <c r="G75" s="114" t="s">
        <v>186</v>
      </c>
      <c r="H75" s="114" t="s">
        <v>326</v>
      </c>
      <c r="I75" s="115" t="s">
        <v>1148</v>
      </c>
    </row>
    <row r="76" spans="1:9" ht="15">
      <c r="A76" s="111" t="s">
        <v>418</v>
      </c>
      <c r="B76" s="292">
        <v>69</v>
      </c>
      <c r="C76" s="293" t="s">
        <v>120</v>
      </c>
      <c r="D76" s="294" t="s">
        <v>329</v>
      </c>
      <c r="E76" s="114" t="s">
        <v>330</v>
      </c>
      <c r="F76" s="113" t="s">
        <v>111</v>
      </c>
      <c r="G76" s="114" t="s">
        <v>186</v>
      </c>
      <c r="H76" s="114" t="s">
        <v>323</v>
      </c>
      <c r="I76" s="115" t="s">
        <v>1149</v>
      </c>
    </row>
    <row r="77" spans="1:9" ht="15">
      <c r="A77" s="111" t="s">
        <v>420</v>
      </c>
      <c r="B77" s="292">
        <v>63</v>
      </c>
      <c r="C77" s="293" t="s">
        <v>120</v>
      </c>
      <c r="D77" s="294" t="s">
        <v>324</v>
      </c>
      <c r="E77" s="114" t="s">
        <v>325</v>
      </c>
      <c r="F77" s="113" t="s">
        <v>111</v>
      </c>
      <c r="G77" s="114" t="s">
        <v>186</v>
      </c>
      <c r="H77" s="114" t="s">
        <v>326</v>
      </c>
      <c r="I77" s="115" t="s">
        <v>1150</v>
      </c>
    </row>
    <row r="78" spans="1:9" ht="12.75">
      <c r="A78" s="91"/>
      <c r="B78" s="83"/>
      <c r="C78" s="84"/>
      <c r="D78" s="85"/>
      <c r="E78" s="85"/>
      <c r="F78" s="85"/>
      <c r="G78" s="85"/>
      <c r="H78" s="85"/>
      <c r="I78" s="85"/>
    </row>
    <row r="79" spans="1:9" ht="12.75">
      <c r="A79" s="91"/>
      <c r="B79" s="83"/>
      <c r="C79" s="84"/>
      <c r="D79" s="85"/>
      <c r="E79" s="85"/>
      <c r="F79" s="85"/>
      <c r="G79" s="85"/>
      <c r="H79" s="85"/>
      <c r="I79" s="85"/>
    </row>
    <row r="80" spans="1:9" ht="12.75">
      <c r="A80" s="91"/>
      <c r="B80" s="83"/>
      <c r="C80" s="84"/>
      <c r="D80" s="85"/>
      <c r="E80" s="85"/>
      <c r="F80" s="85"/>
      <c r="G80" s="85"/>
      <c r="H80" s="85"/>
      <c r="I80" s="85"/>
    </row>
    <row r="81" spans="1:9" ht="12.75">
      <c r="A81" s="91"/>
      <c r="B81" s="83"/>
      <c r="C81" s="84"/>
      <c r="D81" s="85"/>
      <c r="E81" s="85"/>
      <c r="F81" s="85"/>
      <c r="G81" s="85"/>
      <c r="H81" s="85"/>
      <c r="I81" s="85"/>
    </row>
    <row r="82" spans="1:9" ht="12.75">
      <c r="A82" s="91"/>
      <c r="B82" s="83"/>
      <c r="C82" s="84"/>
      <c r="D82" s="85"/>
      <c r="E82" s="85"/>
      <c r="F82" s="85"/>
      <c r="G82" s="85"/>
      <c r="H82" s="85"/>
      <c r="I82" s="85"/>
    </row>
    <row r="83" spans="1:9" ht="12.75">
      <c r="A83" s="91"/>
      <c r="B83" s="83"/>
      <c r="C83" s="84"/>
      <c r="D83" s="85"/>
      <c r="E83" s="85"/>
      <c r="F83" s="85"/>
      <c r="G83" s="85"/>
      <c r="H83" s="85"/>
      <c r="I83" s="85"/>
    </row>
    <row r="84" spans="1:9" ht="12.75">
      <c r="A84" s="91"/>
      <c r="B84" s="83"/>
      <c r="C84" s="84"/>
      <c r="D84" s="85"/>
      <c r="E84" s="85"/>
      <c r="F84" s="85"/>
      <c r="G84" s="85"/>
      <c r="H84" s="85"/>
      <c r="I84" s="85"/>
    </row>
    <row r="85" spans="1:9" ht="12.75">
      <c r="A85" s="91"/>
      <c r="B85" s="83"/>
      <c r="C85" s="84"/>
      <c r="D85" s="85"/>
      <c r="E85" s="85"/>
      <c r="F85" s="85"/>
      <c r="G85" s="85"/>
      <c r="H85" s="85"/>
      <c r="I85" s="85"/>
    </row>
    <row r="86" spans="1:9" ht="12.75">
      <c r="A86" s="91"/>
      <c r="B86" s="83"/>
      <c r="C86" s="84"/>
      <c r="D86" s="85"/>
      <c r="E86" s="85"/>
      <c r="F86" s="85"/>
      <c r="G86" s="85"/>
      <c r="H86" s="85"/>
      <c r="I86" s="85"/>
    </row>
    <row r="87" spans="1:9" ht="12.75">
      <c r="A87" s="91"/>
      <c r="B87" s="83"/>
      <c r="C87" s="84"/>
      <c r="D87" s="85"/>
      <c r="E87" s="85"/>
      <c r="F87" s="85"/>
      <c r="G87" s="85"/>
      <c r="H87" s="85"/>
      <c r="I87" s="85"/>
    </row>
    <row r="88" spans="1:9" ht="12.75">
      <c r="A88" s="91"/>
      <c r="B88" s="83"/>
      <c r="C88" s="84"/>
      <c r="D88" s="85"/>
      <c r="E88" s="85"/>
      <c r="F88" s="85"/>
      <c r="G88" s="85"/>
      <c r="H88" s="85"/>
      <c r="I88" s="85"/>
    </row>
    <row r="89" spans="1:9" ht="12.75">
      <c r="A89" s="91"/>
      <c r="B89" s="83"/>
      <c r="C89" s="84"/>
      <c r="D89" s="85"/>
      <c r="E89" s="85"/>
      <c r="F89" s="85"/>
      <c r="G89" s="85"/>
      <c r="H89" s="85"/>
      <c r="I89" s="85"/>
    </row>
    <row r="90" spans="1:9" ht="12.75">
      <c r="A90" s="91"/>
      <c r="B90" s="83"/>
      <c r="C90" s="84"/>
      <c r="D90" s="85"/>
      <c r="E90" s="85"/>
      <c r="F90" s="85"/>
      <c r="G90" s="85"/>
      <c r="H90" s="85"/>
      <c r="I90" s="85"/>
    </row>
    <row r="91" spans="1:9" ht="12.75">
      <c r="A91" s="91"/>
      <c r="B91" s="83"/>
      <c r="C91" s="84"/>
      <c r="D91" s="85"/>
      <c r="E91" s="85"/>
      <c r="F91" s="85"/>
      <c r="G91" s="85"/>
      <c r="H91" s="85"/>
      <c r="I91" s="85"/>
    </row>
    <row r="92" spans="1:9" ht="12.75">
      <c r="A92" s="91"/>
      <c r="B92" s="83"/>
      <c r="C92" s="84"/>
      <c r="D92" s="85"/>
      <c r="E92" s="85"/>
      <c r="F92" s="85"/>
      <c r="G92" s="85"/>
      <c r="H92" s="85"/>
      <c r="I92" s="85"/>
    </row>
    <row r="93" spans="1:9" ht="12.75">
      <c r="A93" s="91"/>
      <c r="B93" s="83"/>
      <c r="C93" s="84"/>
      <c r="D93" s="85"/>
      <c r="E93" s="85"/>
      <c r="F93" s="85"/>
      <c r="G93" s="85"/>
      <c r="H93" s="85"/>
      <c r="I93" s="85"/>
    </row>
    <row r="94" spans="1:9" ht="12.75">
      <c r="A94" s="91"/>
      <c r="B94" s="83"/>
      <c r="C94" s="84"/>
      <c r="D94" s="85"/>
      <c r="E94" s="85"/>
      <c r="F94" s="85"/>
      <c r="G94" s="85"/>
      <c r="H94" s="85"/>
      <c r="I94" s="85"/>
    </row>
    <row r="95" spans="1:9" ht="12.75">
      <c r="A95" s="91"/>
      <c r="B95" s="83"/>
      <c r="C95" s="84"/>
      <c r="D95" s="85"/>
      <c r="E95" s="85"/>
      <c r="F95" s="85"/>
      <c r="G95" s="85"/>
      <c r="H95" s="85"/>
      <c r="I95" s="85"/>
    </row>
    <row r="96" spans="1:9" ht="12.75">
      <c r="A96" s="91"/>
      <c r="B96" s="83"/>
      <c r="C96" s="84"/>
      <c r="D96" s="85"/>
      <c r="E96" s="85"/>
      <c r="F96" s="85"/>
      <c r="G96" s="85"/>
      <c r="H96" s="85"/>
      <c r="I96" s="85"/>
    </row>
    <row r="97" spans="1:9" ht="12.75">
      <c r="A97" s="91"/>
      <c r="B97" s="83"/>
      <c r="C97" s="84"/>
      <c r="D97" s="85"/>
      <c r="E97" s="85"/>
      <c r="F97" s="85"/>
      <c r="G97" s="85"/>
      <c r="H97" s="85"/>
      <c r="I97" s="85"/>
    </row>
    <row r="98" spans="1:9" ht="12.75">
      <c r="A98" s="91"/>
      <c r="B98" s="83"/>
      <c r="C98" s="84"/>
      <c r="D98" s="85"/>
      <c r="E98" s="85"/>
      <c r="F98" s="85"/>
      <c r="G98" s="85"/>
      <c r="H98" s="85"/>
      <c r="I98" s="85"/>
    </row>
    <row r="99" spans="1:9" ht="12.75">
      <c r="A99" s="91"/>
      <c r="B99" s="83"/>
      <c r="C99" s="84"/>
      <c r="D99" s="85"/>
      <c r="E99" s="85"/>
      <c r="F99" s="85"/>
      <c r="G99" s="85"/>
      <c r="H99" s="85"/>
      <c r="I99" s="85"/>
    </row>
    <row r="100" spans="1:9" ht="12.75">
      <c r="A100" s="91"/>
      <c r="B100" s="83"/>
      <c r="C100" s="84"/>
      <c r="D100" s="85"/>
      <c r="E100" s="85"/>
      <c r="F100" s="85"/>
      <c r="G100" s="85"/>
      <c r="H100" s="85"/>
      <c r="I100" s="85"/>
    </row>
    <row r="101" spans="1:9" ht="12.75">
      <c r="A101" s="91"/>
      <c r="B101" s="83"/>
      <c r="C101" s="84"/>
      <c r="D101" s="85"/>
      <c r="E101" s="85"/>
      <c r="F101" s="85"/>
      <c r="G101" s="85"/>
      <c r="H101" s="85"/>
      <c r="I101" s="85"/>
    </row>
    <row r="102" spans="1:9" ht="12.75">
      <c r="A102" s="91"/>
      <c r="B102" s="83"/>
      <c r="C102" s="84"/>
      <c r="D102" s="85"/>
      <c r="E102" s="85"/>
      <c r="F102" s="85"/>
      <c r="G102" s="85"/>
      <c r="H102" s="85"/>
      <c r="I102" s="85"/>
    </row>
    <row r="103" spans="1:9" ht="12.75">
      <c r="A103" s="91"/>
      <c r="B103" s="83"/>
      <c r="C103" s="84"/>
      <c r="D103" s="85"/>
      <c r="E103" s="85"/>
      <c r="F103" s="85"/>
      <c r="G103" s="85"/>
      <c r="H103" s="85"/>
      <c r="I103" s="85"/>
    </row>
    <row r="104" spans="1:9" ht="12.75">
      <c r="A104" s="91"/>
      <c r="B104" s="83"/>
      <c r="C104" s="84"/>
      <c r="D104" s="85"/>
      <c r="E104" s="85"/>
      <c r="F104" s="85"/>
      <c r="G104" s="85"/>
      <c r="H104" s="85"/>
      <c r="I104" s="85"/>
    </row>
    <row r="105" spans="1:9" ht="12.75">
      <c r="A105" s="91"/>
      <c r="B105" s="83"/>
      <c r="C105" s="84"/>
      <c r="D105" s="85"/>
      <c r="E105" s="85"/>
      <c r="F105" s="85"/>
      <c r="G105" s="85"/>
      <c r="H105" s="85"/>
      <c r="I105" s="85"/>
    </row>
    <row r="106" spans="1:9" ht="12.75">
      <c r="A106" s="91"/>
      <c r="B106" s="83"/>
      <c r="C106" s="84"/>
      <c r="D106" s="85"/>
      <c r="E106" s="85"/>
      <c r="F106" s="85"/>
      <c r="G106" s="85"/>
      <c r="H106" s="85"/>
      <c r="I106" s="85"/>
    </row>
    <row r="107" spans="1:9" ht="12.75">
      <c r="A107" s="91"/>
      <c r="B107" s="83"/>
      <c r="C107" s="84"/>
      <c r="D107" s="85"/>
      <c r="E107" s="85"/>
      <c r="F107" s="85"/>
      <c r="G107" s="85"/>
      <c r="H107" s="85"/>
      <c r="I107" s="85"/>
    </row>
    <row r="108" spans="1:9" ht="12.75">
      <c r="A108" s="91"/>
      <c r="B108" s="83"/>
      <c r="C108" s="84"/>
      <c r="D108" s="85"/>
      <c r="E108" s="85"/>
      <c r="F108" s="85"/>
      <c r="G108" s="85"/>
      <c r="H108" s="85"/>
      <c r="I108" s="85"/>
    </row>
    <row r="109" spans="1:9" ht="12.75">
      <c r="A109" s="91"/>
      <c r="B109" s="83"/>
      <c r="C109" s="84"/>
      <c r="D109" s="85"/>
      <c r="E109" s="85"/>
      <c r="F109" s="85"/>
      <c r="G109" s="85"/>
      <c r="H109" s="85"/>
      <c r="I109" s="85"/>
    </row>
    <row r="110" spans="1:9" ht="12.75">
      <c r="A110" s="91"/>
      <c r="B110" s="83"/>
      <c r="C110" s="84"/>
      <c r="D110" s="85"/>
      <c r="E110" s="85"/>
      <c r="F110" s="85"/>
      <c r="G110" s="85"/>
      <c r="H110" s="85"/>
      <c r="I110" s="85"/>
    </row>
    <row r="111" spans="1:9" ht="12.75">
      <c r="A111" s="91"/>
      <c r="B111" s="83"/>
      <c r="C111" s="84"/>
      <c r="D111" s="85"/>
      <c r="E111" s="85"/>
      <c r="F111" s="85"/>
      <c r="G111" s="85"/>
      <c r="H111" s="85"/>
      <c r="I111" s="85"/>
    </row>
    <row r="112" spans="1:9" ht="12.75">
      <c r="A112" s="91"/>
      <c r="B112" s="83"/>
      <c r="C112" s="84"/>
      <c r="D112" s="85"/>
      <c r="E112" s="85"/>
      <c r="F112" s="85"/>
      <c r="G112" s="85"/>
      <c r="H112" s="85"/>
      <c r="I112" s="85"/>
    </row>
    <row r="113" spans="1:9" ht="12.75">
      <c r="A113" s="91"/>
      <c r="B113" s="83"/>
      <c r="C113" s="84"/>
      <c r="D113" s="85"/>
      <c r="E113" s="85"/>
      <c r="F113" s="85"/>
      <c r="G113" s="85"/>
      <c r="H113" s="85"/>
      <c r="I113" s="85"/>
    </row>
    <row r="114" spans="1:9" ht="12.75">
      <c r="A114" s="91"/>
      <c r="B114" s="83"/>
      <c r="C114" s="84"/>
      <c r="D114" s="85"/>
      <c r="E114" s="85"/>
      <c r="F114" s="85"/>
      <c r="G114" s="85"/>
      <c r="H114" s="85"/>
      <c r="I114" s="85"/>
    </row>
    <row r="115" spans="1:9" ht="12.75">
      <c r="A115" s="91"/>
      <c r="B115" s="83"/>
      <c r="C115" s="84"/>
      <c r="D115" s="85"/>
      <c r="E115" s="85"/>
      <c r="F115" s="85"/>
      <c r="G115" s="85"/>
      <c r="H115" s="85"/>
      <c r="I115" s="85"/>
    </row>
    <row r="116" spans="1:9" ht="12.75">
      <c r="A116" s="91"/>
      <c r="B116" s="83"/>
      <c r="C116" s="84"/>
      <c r="D116" s="85"/>
      <c r="E116" s="85"/>
      <c r="F116" s="85"/>
      <c r="G116" s="85"/>
      <c r="H116" s="85"/>
      <c r="I116" s="85"/>
    </row>
    <row r="117" spans="1:9" ht="12.75">
      <c r="A117" s="91"/>
      <c r="B117" s="83"/>
      <c r="C117" s="84"/>
      <c r="D117" s="85"/>
      <c r="E117" s="85"/>
      <c r="F117" s="85"/>
      <c r="G117" s="85"/>
      <c r="H117" s="85"/>
      <c r="I117" s="85"/>
    </row>
    <row r="118" spans="1:9" ht="12.75">
      <c r="A118" s="91"/>
      <c r="B118" s="83"/>
      <c r="C118" s="84"/>
      <c r="D118" s="85"/>
      <c r="E118" s="85"/>
      <c r="F118" s="85"/>
      <c r="G118" s="85"/>
      <c r="H118" s="85"/>
      <c r="I118" s="85"/>
    </row>
    <row r="119" spans="1:9" ht="12.75">
      <c r="A119" s="91"/>
      <c r="B119" s="83"/>
      <c r="C119" s="84"/>
      <c r="D119" s="85"/>
      <c r="E119" s="85"/>
      <c r="F119" s="85"/>
      <c r="G119" s="85"/>
      <c r="H119" s="85"/>
      <c r="I119" s="85"/>
    </row>
    <row r="120" spans="1:9" ht="12.75">
      <c r="A120" s="91"/>
      <c r="B120" s="83"/>
      <c r="C120" s="84"/>
      <c r="D120" s="85"/>
      <c r="E120" s="85"/>
      <c r="F120" s="85"/>
      <c r="G120" s="85"/>
      <c r="H120" s="85"/>
      <c r="I120" s="85"/>
    </row>
    <row r="121" spans="1:9" ht="12.75">
      <c r="A121" s="91"/>
      <c r="B121" s="83"/>
      <c r="C121" s="84"/>
      <c r="D121" s="85"/>
      <c r="E121" s="85"/>
      <c r="F121" s="85"/>
      <c r="G121" s="85"/>
      <c r="H121" s="85"/>
      <c r="I121" s="85"/>
    </row>
    <row r="122" spans="1:9" ht="12.75">
      <c r="A122" s="91"/>
      <c r="B122" s="83"/>
      <c r="C122" s="84"/>
      <c r="D122" s="85"/>
      <c r="E122" s="85"/>
      <c r="F122" s="85"/>
      <c r="G122" s="85"/>
      <c r="H122" s="85"/>
      <c r="I122" s="85"/>
    </row>
    <row r="123" spans="1:9" ht="12.75">
      <c r="A123" s="91"/>
      <c r="B123" s="83"/>
      <c r="C123" s="84"/>
      <c r="D123" s="85"/>
      <c r="E123" s="85"/>
      <c r="F123" s="85"/>
      <c r="G123" s="85"/>
      <c r="H123" s="85"/>
      <c r="I123" s="85"/>
    </row>
    <row r="124" spans="1:9" ht="12.75">
      <c r="A124" s="91"/>
      <c r="B124" s="83"/>
      <c r="C124" s="84"/>
      <c r="D124" s="85"/>
      <c r="E124" s="85"/>
      <c r="F124" s="85"/>
      <c r="G124" s="85"/>
      <c r="H124" s="85"/>
      <c r="I124" s="85"/>
    </row>
    <row r="125" spans="1:9" ht="12.75">
      <c r="A125" s="91"/>
      <c r="B125" s="83"/>
      <c r="C125" s="84"/>
      <c r="D125" s="85"/>
      <c r="E125" s="85"/>
      <c r="F125" s="85"/>
      <c r="G125" s="85"/>
      <c r="H125" s="85"/>
      <c r="I125" s="85"/>
    </row>
    <row r="126" spans="1:9" ht="12.75">
      <c r="A126" s="91"/>
      <c r="B126" s="83"/>
      <c r="C126" s="84"/>
      <c r="D126" s="85"/>
      <c r="E126" s="85"/>
      <c r="F126" s="85"/>
      <c r="G126" s="85"/>
      <c r="H126" s="85"/>
      <c r="I126" s="85"/>
    </row>
    <row r="127" spans="1:9" ht="12.75">
      <c r="A127" s="91"/>
      <c r="B127" s="83"/>
      <c r="C127" s="84"/>
      <c r="D127" s="85"/>
      <c r="E127" s="85"/>
      <c r="F127" s="85"/>
      <c r="G127" s="85"/>
      <c r="H127" s="85"/>
      <c r="I127" s="85"/>
    </row>
    <row r="128" spans="1:9" ht="12.75">
      <c r="A128" s="91"/>
      <c r="B128" s="83"/>
      <c r="C128" s="84"/>
      <c r="D128" s="85"/>
      <c r="E128" s="85"/>
      <c r="F128" s="85"/>
      <c r="G128" s="85"/>
      <c r="H128" s="85"/>
      <c r="I128" s="85"/>
    </row>
    <row r="129" spans="1:9" ht="12.75">
      <c r="A129" s="91"/>
      <c r="B129" s="83"/>
      <c r="C129" s="84"/>
      <c r="D129" s="85"/>
      <c r="E129" s="85"/>
      <c r="F129" s="85"/>
      <c r="G129" s="85"/>
      <c r="H129" s="85"/>
      <c r="I129" s="85"/>
    </row>
    <row r="130" spans="1:9" ht="12.75">
      <c r="A130" s="91"/>
      <c r="B130" s="83"/>
      <c r="C130" s="84"/>
      <c r="D130" s="85"/>
      <c r="E130" s="85"/>
      <c r="F130" s="85"/>
      <c r="G130" s="85"/>
      <c r="H130" s="85"/>
      <c r="I130" s="85"/>
    </row>
    <row r="131" spans="1:9" ht="12.75">
      <c r="A131" s="91"/>
      <c r="B131" s="83"/>
      <c r="C131" s="84"/>
      <c r="D131" s="85"/>
      <c r="E131" s="85"/>
      <c r="F131" s="85"/>
      <c r="G131" s="85"/>
      <c r="H131" s="85"/>
      <c r="I131" s="85"/>
    </row>
    <row r="132" spans="1:9" ht="12.75">
      <c r="A132" s="91"/>
      <c r="B132" s="83"/>
      <c r="C132" s="84"/>
      <c r="D132" s="85"/>
      <c r="E132" s="85"/>
      <c r="F132" s="85"/>
      <c r="G132" s="85"/>
      <c r="H132" s="85"/>
      <c r="I132" s="85"/>
    </row>
    <row r="133" spans="1:9" ht="12.75">
      <c r="A133" s="91"/>
      <c r="B133" s="83"/>
      <c r="C133" s="84"/>
      <c r="D133" s="85"/>
      <c r="E133" s="85"/>
      <c r="F133" s="85"/>
      <c r="G133" s="85"/>
      <c r="H133" s="85"/>
      <c r="I133" s="85"/>
    </row>
    <row r="134" spans="1:9" ht="12.75">
      <c r="A134" s="91"/>
      <c r="B134" s="83"/>
      <c r="C134" s="84"/>
      <c r="D134" s="85"/>
      <c r="E134" s="85"/>
      <c r="F134" s="85"/>
      <c r="G134" s="85"/>
      <c r="H134" s="85"/>
      <c r="I134" s="85"/>
    </row>
    <row r="135" spans="1:9" ht="12.75">
      <c r="A135" s="91"/>
      <c r="B135" s="83"/>
      <c r="C135" s="84"/>
      <c r="D135" s="85"/>
      <c r="E135" s="85"/>
      <c r="F135" s="85"/>
      <c r="G135" s="85"/>
      <c r="H135" s="85"/>
      <c r="I135" s="85"/>
    </row>
    <row r="136" spans="1:9" ht="12.75">
      <c r="A136" s="91"/>
      <c r="B136" s="83"/>
      <c r="C136" s="84"/>
      <c r="D136" s="85"/>
      <c r="E136" s="85"/>
      <c r="F136" s="85"/>
      <c r="G136" s="85"/>
      <c r="H136" s="85"/>
      <c r="I136" s="85"/>
    </row>
    <row r="137" spans="1:9" ht="12.75">
      <c r="A137" s="91"/>
      <c r="B137" s="83"/>
      <c r="C137" s="84"/>
      <c r="D137" s="85"/>
      <c r="E137" s="85"/>
      <c r="F137" s="85"/>
      <c r="G137" s="85"/>
      <c r="H137" s="85"/>
      <c r="I137" s="85"/>
    </row>
    <row r="138" spans="1:9" ht="12.75">
      <c r="A138" s="91"/>
      <c r="B138" s="83"/>
      <c r="C138" s="84"/>
      <c r="D138" s="85"/>
      <c r="E138" s="85"/>
      <c r="F138" s="85"/>
      <c r="G138" s="85"/>
      <c r="H138" s="85"/>
      <c r="I138" s="85"/>
    </row>
    <row r="139" spans="1:9" ht="12.75">
      <c r="A139" s="91"/>
      <c r="B139" s="83"/>
      <c r="C139" s="84"/>
      <c r="D139" s="85"/>
      <c r="E139" s="85"/>
      <c r="F139" s="85"/>
      <c r="G139" s="85"/>
      <c r="H139" s="85"/>
      <c r="I139" s="85"/>
    </row>
    <row r="140" spans="1:9" ht="12.75">
      <c r="A140" s="91"/>
      <c r="B140" s="83"/>
      <c r="C140" s="84"/>
      <c r="D140" s="85"/>
      <c r="E140" s="85"/>
      <c r="F140" s="85"/>
      <c r="G140" s="85"/>
      <c r="H140" s="85"/>
      <c r="I140" s="85"/>
    </row>
    <row r="141" spans="1:9" ht="12.75">
      <c r="A141" s="91"/>
      <c r="B141" s="83"/>
      <c r="C141" s="84"/>
      <c r="D141" s="85"/>
      <c r="E141" s="85"/>
      <c r="F141" s="85"/>
      <c r="G141" s="85"/>
      <c r="H141" s="85"/>
      <c r="I141" s="85"/>
    </row>
    <row r="142" spans="1:9" ht="12.75">
      <c r="A142" s="91"/>
      <c r="B142" s="83"/>
      <c r="C142" s="84"/>
      <c r="D142" s="85"/>
      <c r="E142" s="85"/>
      <c r="F142" s="85"/>
      <c r="G142" s="85"/>
      <c r="H142" s="85"/>
      <c r="I142" s="85"/>
    </row>
    <row r="143" spans="1:9" ht="12.75">
      <c r="A143" s="91"/>
      <c r="B143" s="83"/>
      <c r="C143" s="84"/>
      <c r="D143" s="85"/>
      <c r="E143" s="85"/>
      <c r="F143" s="85"/>
      <c r="G143" s="85"/>
      <c r="H143" s="85"/>
      <c r="I143" s="85"/>
    </row>
    <row r="144" spans="1:9" ht="12.75">
      <c r="A144" s="91"/>
      <c r="B144" s="83"/>
      <c r="C144" s="84"/>
      <c r="D144" s="85"/>
      <c r="E144" s="85"/>
      <c r="F144" s="85"/>
      <c r="G144" s="85"/>
      <c r="H144" s="85"/>
      <c r="I144" s="85"/>
    </row>
    <row r="145" spans="1:9" ht="12.75">
      <c r="A145" s="91"/>
      <c r="B145" s="83"/>
      <c r="C145" s="84"/>
      <c r="D145" s="85"/>
      <c r="E145" s="85"/>
      <c r="F145" s="85"/>
      <c r="G145" s="85"/>
      <c r="H145" s="85"/>
      <c r="I145" s="85"/>
    </row>
    <row r="146" spans="1:9" ht="12.75">
      <c r="A146" s="91"/>
      <c r="B146" s="83"/>
      <c r="C146" s="84"/>
      <c r="D146" s="85"/>
      <c r="E146" s="85"/>
      <c r="F146" s="85"/>
      <c r="G146" s="85"/>
      <c r="H146" s="85"/>
      <c r="I146" s="85"/>
    </row>
    <row r="147" spans="1:9" ht="12.75">
      <c r="A147" s="91"/>
      <c r="B147" s="83"/>
      <c r="C147" s="84"/>
      <c r="D147" s="85"/>
      <c r="E147" s="85"/>
      <c r="F147" s="85"/>
      <c r="G147" s="85"/>
      <c r="H147" s="85"/>
      <c r="I147" s="85"/>
    </row>
    <row r="148" spans="1:9" ht="12.75">
      <c r="A148" s="91"/>
      <c r="B148" s="83"/>
      <c r="C148" s="84"/>
      <c r="D148" s="85"/>
      <c r="E148" s="85"/>
      <c r="F148" s="85"/>
      <c r="G148" s="85"/>
      <c r="H148" s="85"/>
      <c r="I148" s="85"/>
    </row>
    <row r="149" spans="1:9" ht="12.75">
      <c r="A149" s="91"/>
      <c r="B149" s="83"/>
      <c r="C149" s="84"/>
      <c r="D149" s="85"/>
      <c r="E149" s="85"/>
      <c r="F149" s="85"/>
      <c r="G149" s="85"/>
      <c r="H149" s="85"/>
      <c r="I149" s="85"/>
    </row>
    <row r="150" spans="1:9" ht="12.75">
      <c r="A150" s="91"/>
      <c r="B150" s="83"/>
      <c r="C150" s="84"/>
      <c r="D150" s="85"/>
      <c r="E150" s="85"/>
      <c r="F150" s="85"/>
      <c r="G150" s="85"/>
      <c r="H150" s="85"/>
      <c r="I150" s="85"/>
    </row>
    <row r="151" spans="1:9" ht="12.75">
      <c r="A151" s="91"/>
      <c r="B151" s="83"/>
      <c r="C151" s="84"/>
      <c r="D151" s="85"/>
      <c r="E151" s="85"/>
      <c r="F151" s="85"/>
      <c r="G151" s="85"/>
      <c r="H151" s="85"/>
      <c r="I151" s="85"/>
    </row>
    <row r="152" spans="1:9" ht="12.75">
      <c r="A152" s="91"/>
      <c r="B152" s="83"/>
      <c r="C152" s="84"/>
      <c r="D152" s="85"/>
      <c r="E152" s="85"/>
      <c r="F152" s="85"/>
      <c r="G152" s="85"/>
      <c r="H152" s="85"/>
      <c r="I152" s="85"/>
    </row>
    <row r="153" spans="1:9" ht="12.75">
      <c r="A153" s="91"/>
      <c r="B153" s="83"/>
      <c r="C153" s="84"/>
      <c r="D153" s="85"/>
      <c r="E153" s="85"/>
      <c r="F153" s="85"/>
      <c r="G153" s="85"/>
      <c r="H153" s="85"/>
      <c r="I153" s="85"/>
    </row>
    <row r="154" spans="1:9" ht="12.75">
      <c r="A154" s="91"/>
      <c r="B154" s="83"/>
      <c r="C154" s="84"/>
      <c r="D154" s="85"/>
      <c r="E154" s="85"/>
      <c r="F154" s="85"/>
      <c r="G154" s="85"/>
      <c r="H154" s="85"/>
      <c r="I154" s="85"/>
    </row>
    <row r="155" spans="1:9" ht="12.75">
      <c r="A155" s="91"/>
      <c r="B155" s="83"/>
      <c r="C155" s="84"/>
      <c r="D155" s="85"/>
      <c r="E155" s="85"/>
      <c r="F155" s="85"/>
      <c r="G155" s="85"/>
      <c r="H155" s="85"/>
      <c r="I155" s="85"/>
    </row>
    <row r="156" spans="1:9" ht="12.75">
      <c r="A156" s="91"/>
      <c r="B156" s="83"/>
      <c r="C156" s="84"/>
      <c r="D156" s="85"/>
      <c r="E156" s="85"/>
      <c r="F156" s="85"/>
      <c r="G156" s="85"/>
      <c r="H156" s="85"/>
      <c r="I156" s="85"/>
    </row>
    <row r="157" spans="1:9" ht="12.75">
      <c r="A157" s="91"/>
      <c r="B157" s="83"/>
      <c r="C157" s="84"/>
      <c r="D157" s="85"/>
      <c r="E157" s="85"/>
      <c r="F157" s="85"/>
      <c r="G157" s="85"/>
      <c r="H157" s="85"/>
      <c r="I157" s="85"/>
    </row>
    <row r="158" spans="1:9" ht="12.75">
      <c r="A158" s="91"/>
      <c r="B158" s="83"/>
      <c r="C158" s="84"/>
      <c r="D158" s="85"/>
      <c r="E158" s="85"/>
      <c r="F158" s="85"/>
      <c r="G158" s="85"/>
      <c r="H158" s="85"/>
      <c r="I158" s="85"/>
    </row>
    <row r="159" spans="1:9" ht="12.75">
      <c r="A159" s="91"/>
      <c r="B159" s="83"/>
      <c r="C159" s="84"/>
      <c r="D159" s="85"/>
      <c r="E159" s="85"/>
      <c r="F159" s="85"/>
      <c r="G159" s="85"/>
      <c r="H159" s="85"/>
      <c r="I159" s="85"/>
    </row>
    <row r="160" spans="1:9" ht="12.75">
      <c r="A160" s="91"/>
      <c r="B160" s="83"/>
      <c r="C160" s="84"/>
      <c r="D160" s="85"/>
      <c r="E160" s="85"/>
      <c r="F160" s="85"/>
      <c r="G160" s="85"/>
      <c r="H160" s="85"/>
      <c r="I160" s="85"/>
    </row>
    <row r="161" spans="1:9" ht="12.75">
      <c r="A161" s="91"/>
      <c r="B161" s="83"/>
      <c r="C161" s="84"/>
      <c r="D161" s="85"/>
      <c r="E161" s="85"/>
      <c r="F161" s="85"/>
      <c r="G161" s="85"/>
      <c r="H161" s="85"/>
      <c r="I161" s="85"/>
    </row>
    <row r="162" spans="1:9" ht="12.75">
      <c r="A162" s="91"/>
      <c r="B162" s="83"/>
      <c r="C162" s="84"/>
      <c r="D162" s="85"/>
      <c r="E162" s="85"/>
      <c r="F162" s="85"/>
      <c r="G162" s="85"/>
      <c r="H162" s="85"/>
      <c r="I162" s="85"/>
    </row>
    <row r="163" spans="1:9" ht="12.75">
      <c r="A163" s="91"/>
      <c r="B163" s="83"/>
      <c r="C163" s="84"/>
      <c r="D163" s="85"/>
      <c r="E163" s="85"/>
      <c r="F163" s="85"/>
      <c r="G163" s="85"/>
      <c r="H163" s="85"/>
      <c r="I163" s="85"/>
    </row>
    <row r="164" spans="1:9" ht="12.75">
      <c r="A164" s="91"/>
      <c r="B164" s="83"/>
      <c r="C164" s="84"/>
      <c r="D164" s="85"/>
      <c r="E164" s="85"/>
      <c r="F164" s="85"/>
      <c r="G164" s="85"/>
      <c r="H164" s="85"/>
      <c r="I164" s="85"/>
    </row>
    <row r="165" spans="1:9" ht="12.75">
      <c r="A165" s="91"/>
      <c r="B165" s="83"/>
      <c r="C165" s="84"/>
      <c r="D165" s="85"/>
      <c r="E165" s="85"/>
      <c r="F165" s="85"/>
      <c r="G165" s="85"/>
      <c r="H165" s="85"/>
      <c r="I165" s="85"/>
    </row>
    <row r="166" spans="1:9" ht="12.75">
      <c r="A166" s="91"/>
      <c r="B166" s="83"/>
      <c r="C166" s="84"/>
      <c r="D166" s="85"/>
      <c r="E166" s="85"/>
      <c r="F166" s="85"/>
      <c r="G166" s="85"/>
      <c r="H166" s="85"/>
      <c r="I166" s="85"/>
    </row>
    <row r="167" spans="1:9" ht="12.75">
      <c r="A167" s="91"/>
      <c r="B167" s="83"/>
      <c r="C167" s="84"/>
      <c r="D167" s="85"/>
      <c r="E167" s="85"/>
      <c r="F167" s="85"/>
      <c r="G167" s="85"/>
      <c r="H167" s="85"/>
      <c r="I167" s="85"/>
    </row>
    <row r="168" spans="1:9" ht="12.75">
      <c r="A168" s="91"/>
      <c r="B168" s="83"/>
      <c r="C168" s="84"/>
      <c r="D168" s="85"/>
      <c r="E168" s="85"/>
      <c r="F168" s="85"/>
      <c r="G168" s="85"/>
      <c r="H168" s="85"/>
      <c r="I168" s="85"/>
    </row>
    <row r="169" spans="1:9" ht="12.75">
      <c r="A169" s="91"/>
      <c r="B169" s="83"/>
      <c r="C169" s="84"/>
      <c r="D169" s="85"/>
      <c r="E169" s="85"/>
      <c r="F169" s="85"/>
      <c r="G169" s="85"/>
      <c r="H169" s="85"/>
      <c r="I169" s="85"/>
    </row>
    <row r="170" spans="1:9" ht="12.75">
      <c r="A170" s="91"/>
      <c r="I170" s="85"/>
    </row>
  </sheetData>
  <autoFilter ref="A7:I77"/>
  <printOptions horizontalCentered="1"/>
  <pageMargins left="0" right="0" top="0" bottom="0" header="0" footer="0"/>
  <pageSetup fitToHeight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55"/>
  <sheetViews>
    <sheetView workbookViewId="0" topLeftCell="A1">
      <selection activeCell="A7" sqref="A7"/>
    </sheetView>
  </sheetViews>
  <sheetFormatPr defaultColWidth="9.140625" defaultRowHeight="12.75"/>
  <cols>
    <col min="1" max="1" width="7.140625" style="50" customWidth="1"/>
    <col min="2" max="2" width="4.28125" style="50" customWidth="1"/>
    <col min="3" max="3" width="23.421875" style="50" customWidth="1"/>
    <col min="4" max="6" width="6.7109375" style="153" customWidth="1"/>
    <col min="7" max="7" width="6.7109375" style="50" customWidth="1"/>
    <col min="8" max="8" width="14.57421875" style="50" customWidth="1"/>
    <col min="9" max="9" width="3.57421875" style="50" customWidth="1"/>
    <col min="10" max="10" width="9.140625" style="140" customWidth="1"/>
  </cols>
  <sheetData>
    <row r="1" spans="1:8" ht="6" customHeight="1">
      <c r="A1" s="63"/>
      <c r="B1" s="62"/>
      <c r="C1" s="62"/>
      <c r="D1" s="142"/>
      <c r="E1" s="142"/>
      <c r="F1" s="142"/>
      <c r="G1" s="62"/>
      <c r="H1" s="62"/>
    </row>
    <row r="2" spans="1:8" ht="15.75">
      <c r="A2" s="276" t="str">
        <f>Startlist!$F2</f>
        <v>NESTE HARJU RALLY 2016</v>
      </c>
      <c r="B2" s="276"/>
      <c r="C2" s="276"/>
      <c r="D2" s="276"/>
      <c r="E2" s="276"/>
      <c r="F2" s="276"/>
      <c r="G2" s="276"/>
      <c r="H2" s="276"/>
    </row>
    <row r="3" spans="1:8" ht="15">
      <c r="A3" s="277" t="str">
        <f>Startlist!$F3</f>
        <v>27-28 May 2016</v>
      </c>
      <c r="B3" s="277"/>
      <c r="C3" s="277"/>
      <c r="D3" s="277"/>
      <c r="E3" s="277"/>
      <c r="F3" s="277"/>
      <c r="G3" s="277"/>
      <c r="H3" s="277"/>
    </row>
    <row r="4" spans="1:8" ht="15">
      <c r="A4" s="277" t="str">
        <f>Startlist!$F4</f>
        <v>Harjumaa, Estonia</v>
      </c>
      <c r="B4" s="277"/>
      <c r="C4" s="277"/>
      <c r="D4" s="277"/>
      <c r="E4" s="277"/>
      <c r="F4" s="277"/>
      <c r="G4" s="277"/>
      <c r="H4" s="277"/>
    </row>
    <row r="5" spans="1:8" ht="15">
      <c r="A5" s="11" t="s">
        <v>211</v>
      </c>
      <c r="B5" s="49"/>
      <c r="C5" s="49"/>
      <c r="D5" s="143"/>
      <c r="E5" s="143"/>
      <c r="F5" s="143"/>
      <c r="G5" s="49"/>
      <c r="H5" s="49"/>
    </row>
    <row r="6" spans="1:8" ht="12.75">
      <c r="A6" s="35" t="s">
        <v>79</v>
      </c>
      <c r="B6" s="27" t="s">
        <v>80</v>
      </c>
      <c r="C6" s="28" t="s">
        <v>81</v>
      </c>
      <c r="D6" s="278" t="s">
        <v>267</v>
      </c>
      <c r="E6" s="279"/>
      <c r="F6" s="280"/>
      <c r="G6" s="26" t="s">
        <v>90</v>
      </c>
      <c r="H6" s="26" t="s">
        <v>101</v>
      </c>
    </row>
    <row r="7" spans="1:8" ht="12.75">
      <c r="A7" s="34" t="s">
        <v>103</v>
      </c>
      <c r="B7" s="29"/>
      <c r="C7" s="30" t="s">
        <v>77</v>
      </c>
      <c r="D7" s="145" t="s">
        <v>82</v>
      </c>
      <c r="E7" s="145" t="s">
        <v>83</v>
      </c>
      <c r="F7" s="145" t="s">
        <v>84</v>
      </c>
      <c r="G7" s="33"/>
      <c r="H7" s="34" t="s">
        <v>102</v>
      </c>
    </row>
    <row r="8" spans="1:11" ht="12.75">
      <c r="A8" s="216" t="s">
        <v>442</v>
      </c>
      <c r="B8" s="217">
        <v>1</v>
      </c>
      <c r="C8" s="218" t="s">
        <v>443</v>
      </c>
      <c r="D8" s="219" t="s">
        <v>444</v>
      </c>
      <c r="E8" s="220" t="s">
        <v>445</v>
      </c>
      <c r="F8" s="220" t="s">
        <v>765</v>
      </c>
      <c r="G8" s="221"/>
      <c r="H8" s="222" t="s">
        <v>766</v>
      </c>
      <c r="I8" s="223"/>
      <c r="J8" s="263"/>
      <c r="K8" s="225"/>
    </row>
    <row r="9" spans="1:11" ht="12.75">
      <c r="A9" s="226" t="s">
        <v>110</v>
      </c>
      <c r="B9" s="227"/>
      <c r="C9" s="228" t="s">
        <v>113</v>
      </c>
      <c r="D9" s="229" t="s">
        <v>446</v>
      </c>
      <c r="E9" s="230" t="s">
        <v>447</v>
      </c>
      <c r="F9" s="230" t="s">
        <v>459</v>
      </c>
      <c r="G9" s="231"/>
      <c r="H9" s="215" t="s">
        <v>448</v>
      </c>
      <c r="I9" s="223"/>
      <c r="J9" s="224"/>
      <c r="K9" s="225"/>
    </row>
    <row r="10" spans="1:11" ht="12.75">
      <c r="A10" s="216" t="s">
        <v>449</v>
      </c>
      <c r="B10" s="217">
        <v>2</v>
      </c>
      <c r="C10" s="218" t="s">
        <v>450</v>
      </c>
      <c r="D10" s="219" t="s">
        <v>451</v>
      </c>
      <c r="E10" s="220" t="s">
        <v>452</v>
      </c>
      <c r="F10" s="220" t="s">
        <v>767</v>
      </c>
      <c r="G10" s="221"/>
      <c r="H10" s="222" t="s">
        <v>768</v>
      </c>
      <c r="I10" s="223"/>
      <c r="J10" s="263"/>
      <c r="K10" s="225"/>
    </row>
    <row r="11" spans="1:11" ht="12.75">
      <c r="A11" s="226" t="s">
        <v>110</v>
      </c>
      <c r="B11" s="227"/>
      <c r="C11" s="228" t="s">
        <v>113</v>
      </c>
      <c r="D11" s="229" t="s">
        <v>447</v>
      </c>
      <c r="E11" s="230" t="s">
        <v>453</v>
      </c>
      <c r="F11" s="230" t="s">
        <v>447</v>
      </c>
      <c r="G11" s="231"/>
      <c r="H11" s="215" t="s">
        <v>769</v>
      </c>
      <c r="I11" s="223"/>
      <c r="J11" s="224"/>
      <c r="K11" s="225"/>
    </row>
    <row r="12" spans="1:11" ht="12.75">
      <c r="A12" s="216" t="s">
        <v>454</v>
      </c>
      <c r="B12" s="217">
        <v>3</v>
      </c>
      <c r="C12" s="218" t="s">
        <v>455</v>
      </c>
      <c r="D12" s="219" t="s">
        <v>456</v>
      </c>
      <c r="E12" s="220" t="s">
        <v>457</v>
      </c>
      <c r="F12" s="220" t="s">
        <v>767</v>
      </c>
      <c r="G12" s="221"/>
      <c r="H12" s="222" t="s">
        <v>770</v>
      </c>
      <c r="I12" s="223"/>
      <c r="J12" s="263"/>
      <c r="K12" s="225"/>
    </row>
    <row r="13" spans="1:11" ht="12.75">
      <c r="A13" s="226" t="s">
        <v>110</v>
      </c>
      <c r="B13" s="227"/>
      <c r="C13" s="228" t="s">
        <v>119</v>
      </c>
      <c r="D13" s="229" t="s">
        <v>458</v>
      </c>
      <c r="E13" s="230" t="s">
        <v>459</v>
      </c>
      <c r="F13" s="230" t="s">
        <v>447</v>
      </c>
      <c r="G13" s="231"/>
      <c r="H13" s="215" t="s">
        <v>771</v>
      </c>
      <c r="I13" s="223"/>
      <c r="J13" s="224"/>
      <c r="K13" s="225"/>
    </row>
    <row r="14" spans="1:11" ht="12.75">
      <c r="A14" s="216" t="s">
        <v>460</v>
      </c>
      <c r="B14" s="217">
        <v>9</v>
      </c>
      <c r="C14" s="218" t="s">
        <v>466</v>
      </c>
      <c r="D14" s="219" t="s">
        <v>467</v>
      </c>
      <c r="E14" s="220" t="s">
        <v>468</v>
      </c>
      <c r="F14" s="220" t="s">
        <v>772</v>
      </c>
      <c r="G14" s="221"/>
      <c r="H14" s="222" t="s">
        <v>773</v>
      </c>
      <c r="I14" s="223"/>
      <c r="J14" s="263"/>
      <c r="K14" s="225"/>
    </row>
    <row r="15" spans="1:11" ht="12.75">
      <c r="A15" s="226" t="s">
        <v>138</v>
      </c>
      <c r="B15" s="227"/>
      <c r="C15" s="228" t="s">
        <v>122</v>
      </c>
      <c r="D15" s="229" t="s">
        <v>469</v>
      </c>
      <c r="E15" s="230" t="s">
        <v>470</v>
      </c>
      <c r="F15" s="230" t="s">
        <v>465</v>
      </c>
      <c r="G15" s="231"/>
      <c r="H15" s="215" t="s">
        <v>774</v>
      </c>
      <c r="I15" s="223"/>
      <c r="J15" s="224"/>
      <c r="K15" s="225"/>
    </row>
    <row r="16" spans="1:11" ht="12.75">
      <c r="A16" s="216" t="s">
        <v>775</v>
      </c>
      <c r="B16" s="217">
        <v>8</v>
      </c>
      <c r="C16" s="218" t="s">
        <v>471</v>
      </c>
      <c r="D16" s="219" t="s">
        <v>472</v>
      </c>
      <c r="E16" s="220" t="s">
        <v>473</v>
      </c>
      <c r="F16" s="220" t="s">
        <v>776</v>
      </c>
      <c r="G16" s="221"/>
      <c r="H16" s="222" t="s">
        <v>777</v>
      </c>
      <c r="I16" s="223"/>
      <c r="J16" s="263"/>
      <c r="K16" s="225"/>
    </row>
    <row r="17" spans="1:11" ht="12.75">
      <c r="A17" s="226" t="s">
        <v>110</v>
      </c>
      <c r="B17" s="227"/>
      <c r="C17" s="228" t="s">
        <v>119</v>
      </c>
      <c r="D17" s="229" t="s">
        <v>474</v>
      </c>
      <c r="E17" s="230" t="s">
        <v>475</v>
      </c>
      <c r="F17" s="230" t="s">
        <v>474</v>
      </c>
      <c r="G17" s="231"/>
      <c r="H17" s="215" t="s">
        <v>778</v>
      </c>
      <c r="I17" s="223"/>
      <c r="J17" s="224"/>
      <c r="K17" s="225"/>
    </row>
    <row r="18" spans="1:11" ht="12.75">
      <c r="A18" s="216" t="s">
        <v>779</v>
      </c>
      <c r="B18" s="217">
        <v>12</v>
      </c>
      <c r="C18" s="218" t="s">
        <v>476</v>
      </c>
      <c r="D18" s="219" t="s">
        <v>477</v>
      </c>
      <c r="E18" s="220" t="s">
        <v>478</v>
      </c>
      <c r="F18" s="220" t="s">
        <v>780</v>
      </c>
      <c r="G18" s="221"/>
      <c r="H18" s="222" t="s">
        <v>781</v>
      </c>
      <c r="I18" s="223"/>
      <c r="J18" s="263"/>
      <c r="K18" s="225"/>
    </row>
    <row r="19" spans="1:11" ht="12.75">
      <c r="A19" s="226" t="s">
        <v>138</v>
      </c>
      <c r="B19" s="227"/>
      <c r="C19" s="228" t="s">
        <v>271</v>
      </c>
      <c r="D19" s="229" t="s">
        <v>479</v>
      </c>
      <c r="E19" s="230" t="s">
        <v>605</v>
      </c>
      <c r="F19" s="230" t="s">
        <v>469</v>
      </c>
      <c r="G19" s="231"/>
      <c r="H19" s="215" t="s">
        <v>782</v>
      </c>
      <c r="I19" s="223"/>
      <c r="J19" s="224"/>
      <c r="K19" s="225"/>
    </row>
    <row r="20" spans="1:11" ht="12.75">
      <c r="A20" s="216" t="s">
        <v>783</v>
      </c>
      <c r="B20" s="217">
        <v>7</v>
      </c>
      <c r="C20" s="218" t="s">
        <v>480</v>
      </c>
      <c r="D20" s="219" t="s">
        <v>481</v>
      </c>
      <c r="E20" s="220" t="s">
        <v>482</v>
      </c>
      <c r="F20" s="220" t="s">
        <v>784</v>
      </c>
      <c r="G20" s="221"/>
      <c r="H20" s="222" t="s">
        <v>752</v>
      </c>
      <c r="I20" s="223"/>
      <c r="J20" s="263"/>
      <c r="K20" s="225"/>
    </row>
    <row r="21" spans="1:11" ht="12.75">
      <c r="A21" s="226" t="s">
        <v>110</v>
      </c>
      <c r="B21" s="227"/>
      <c r="C21" s="228" t="s">
        <v>119</v>
      </c>
      <c r="D21" s="229" t="s">
        <v>579</v>
      </c>
      <c r="E21" s="230" t="s">
        <v>483</v>
      </c>
      <c r="F21" s="230" t="s">
        <v>785</v>
      </c>
      <c r="G21" s="231"/>
      <c r="H21" s="215" t="s">
        <v>491</v>
      </c>
      <c r="I21" s="223"/>
      <c r="J21" s="224"/>
      <c r="K21" s="225"/>
    </row>
    <row r="22" spans="1:11" ht="12.75">
      <c r="A22" s="216" t="s">
        <v>786</v>
      </c>
      <c r="B22" s="217">
        <v>208</v>
      </c>
      <c r="C22" s="218" t="s">
        <v>538</v>
      </c>
      <c r="D22" s="219" t="s">
        <v>574</v>
      </c>
      <c r="E22" s="220" t="s">
        <v>575</v>
      </c>
      <c r="F22" s="220" t="s">
        <v>787</v>
      </c>
      <c r="G22" s="221"/>
      <c r="H22" s="222" t="s">
        <v>788</v>
      </c>
      <c r="I22" s="223"/>
      <c r="J22" s="263"/>
      <c r="K22" s="225"/>
    </row>
    <row r="23" spans="1:11" ht="12.75">
      <c r="A23" s="226" t="s">
        <v>189</v>
      </c>
      <c r="B23" s="227"/>
      <c r="C23" s="228" t="s">
        <v>134</v>
      </c>
      <c r="D23" s="229" t="s">
        <v>576</v>
      </c>
      <c r="E23" s="230" t="s">
        <v>610</v>
      </c>
      <c r="F23" s="230" t="s">
        <v>608</v>
      </c>
      <c r="G23" s="231"/>
      <c r="H23" s="215" t="s">
        <v>789</v>
      </c>
      <c r="I23" s="223"/>
      <c r="J23" s="224"/>
      <c r="K23" s="225"/>
    </row>
    <row r="24" spans="1:11" ht="12.75">
      <c r="A24" s="216" t="s">
        <v>790</v>
      </c>
      <c r="B24" s="217">
        <v>209</v>
      </c>
      <c r="C24" s="218" t="s">
        <v>527</v>
      </c>
      <c r="D24" s="219" t="s">
        <v>606</v>
      </c>
      <c r="E24" s="220" t="s">
        <v>607</v>
      </c>
      <c r="F24" s="220" t="s">
        <v>791</v>
      </c>
      <c r="G24" s="221"/>
      <c r="H24" s="222" t="s">
        <v>788</v>
      </c>
      <c r="I24" s="223"/>
      <c r="J24" s="263"/>
      <c r="K24" s="225"/>
    </row>
    <row r="25" spans="1:11" ht="12.75">
      <c r="A25" s="226" t="s">
        <v>189</v>
      </c>
      <c r="B25" s="227"/>
      <c r="C25" s="228" t="s">
        <v>149</v>
      </c>
      <c r="D25" s="229" t="s">
        <v>608</v>
      </c>
      <c r="E25" s="230" t="s">
        <v>609</v>
      </c>
      <c r="F25" s="230" t="s">
        <v>792</v>
      </c>
      <c r="G25" s="231"/>
      <c r="H25" s="215" t="s">
        <v>789</v>
      </c>
      <c r="I25" s="223"/>
      <c r="J25" s="224"/>
      <c r="K25" s="225"/>
    </row>
    <row r="26" spans="1:11" ht="12.75">
      <c r="A26" s="216" t="s">
        <v>793</v>
      </c>
      <c r="B26" s="217">
        <v>204</v>
      </c>
      <c r="C26" s="218" t="s">
        <v>572</v>
      </c>
      <c r="D26" s="219" t="s">
        <v>617</v>
      </c>
      <c r="E26" s="220" t="s">
        <v>618</v>
      </c>
      <c r="F26" s="220" t="s">
        <v>794</v>
      </c>
      <c r="G26" s="221"/>
      <c r="H26" s="222" t="s">
        <v>795</v>
      </c>
      <c r="I26" s="223"/>
      <c r="J26" s="263"/>
      <c r="K26" s="225"/>
    </row>
    <row r="27" spans="1:11" ht="12.75">
      <c r="A27" s="226" t="s">
        <v>189</v>
      </c>
      <c r="B27" s="227"/>
      <c r="C27" s="228" t="s">
        <v>219</v>
      </c>
      <c r="D27" s="229" t="s">
        <v>619</v>
      </c>
      <c r="E27" s="230" t="s">
        <v>614</v>
      </c>
      <c r="F27" s="230" t="s">
        <v>796</v>
      </c>
      <c r="G27" s="231"/>
      <c r="H27" s="215" t="s">
        <v>797</v>
      </c>
      <c r="I27" s="223"/>
      <c r="J27" s="224"/>
      <c r="K27" s="225"/>
    </row>
    <row r="28" spans="1:11" ht="12.75">
      <c r="A28" s="216" t="s">
        <v>611</v>
      </c>
      <c r="B28" s="217">
        <v>11</v>
      </c>
      <c r="C28" s="218" t="s">
        <v>484</v>
      </c>
      <c r="D28" s="219" t="s">
        <v>485</v>
      </c>
      <c r="E28" s="220" t="s">
        <v>486</v>
      </c>
      <c r="F28" s="220" t="s">
        <v>798</v>
      </c>
      <c r="G28" s="221"/>
      <c r="H28" s="222" t="s">
        <v>799</v>
      </c>
      <c r="I28" s="223"/>
      <c r="J28" s="263"/>
      <c r="K28" s="225"/>
    </row>
    <row r="29" spans="1:11" ht="12.75">
      <c r="A29" s="226" t="s">
        <v>138</v>
      </c>
      <c r="B29" s="227"/>
      <c r="C29" s="228" t="s">
        <v>113</v>
      </c>
      <c r="D29" s="229" t="s">
        <v>487</v>
      </c>
      <c r="E29" s="230" t="s">
        <v>621</v>
      </c>
      <c r="F29" s="230" t="s">
        <v>511</v>
      </c>
      <c r="G29" s="231"/>
      <c r="H29" s="215" t="s">
        <v>800</v>
      </c>
      <c r="I29" s="223"/>
      <c r="J29" s="224"/>
      <c r="K29" s="225"/>
    </row>
    <row r="30" spans="1:11" ht="12.75">
      <c r="A30" s="216" t="s">
        <v>616</v>
      </c>
      <c r="B30" s="217">
        <v>207</v>
      </c>
      <c r="C30" s="218" t="s">
        <v>551</v>
      </c>
      <c r="D30" s="219" t="s">
        <v>612</v>
      </c>
      <c r="E30" s="220" t="s">
        <v>613</v>
      </c>
      <c r="F30" s="220" t="s">
        <v>801</v>
      </c>
      <c r="G30" s="221"/>
      <c r="H30" s="222" t="s">
        <v>802</v>
      </c>
      <c r="I30" s="223"/>
      <c r="J30" s="263"/>
      <c r="K30" s="225"/>
    </row>
    <row r="31" spans="1:11" ht="12.75">
      <c r="A31" s="226" t="s">
        <v>189</v>
      </c>
      <c r="B31" s="227"/>
      <c r="C31" s="228" t="s">
        <v>219</v>
      </c>
      <c r="D31" s="229" t="s">
        <v>614</v>
      </c>
      <c r="E31" s="230" t="s">
        <v>615</v>
      </c>
      <c r="F31" s="230" t="s">
        <v>803</v>
      </c>
      <c r="G31" s="231"/>
      <c r="H31" s="215" t="s">
        <v>804</v>
      </c>
      <c r="I31" s="223"/>
      <c r="J31" s="224"/>
      <c r="K31" s="225"/>
    </row>
    <row r="32" spans="1:11" ht="12.75">
      <c r="A32" s="216" t="s">
        <v>620</v>
      </c>
      <c r="B32" s="217">
        <v>10</v>
      </c>
      <c r="C32" s="218" t="s">
        <v>488</v>
      </c>
      <c r="D32" s="219" t="s">
        <v>489</v>
      </c>
      <c r="E32" s="220" t="s">
        <v>490</v>
      </c>
      <c r="F32" s="220" t="s">
        <v>805</v>
      </c>
      <c r="G32" s="221"/>
      <c r="H32" s="222" t="s">
        <v>806</v>
      </c>
      <c r="I32" s="223"/>
      <c r="J32" s="263"/>
      <c r="K32" s="225"/>
    </row>
    <row r="33" spans="1:11" ht="12.75">
      <c r="A33" s="226" t="s">
        <v>138</v>
      </c>
      <c r="B33" s="227"/>
      <c r="C33" s="228" t="s">
        <v>124</v>
      </c>
      <c r="D33" s="229" t="s">
        <v>649</v>
      </c>
      <c r="E33" s="230" t="s">
        <v>623</v>
      </c>
      <c r="F33" s="230" t="s">
        <v>649</v>
      </c>
      <c r="G33" s="231"/>
      <c r="H33" s="215" t="s">
        <v>807</v>
      </c>
      <c r="I33" s="223"/>
      <c r="J33" s="224"/>
      <c r="K33" s="225"/>
    </row>
    <row r="34" spans="1:11" ht="12.75">
      <c r="A34" s="216" t="s">
        <v>622</v>
      </c>
      <c r="B34" s="217">
        <v>23</v>
      </c>
      <c r="C34" s="218" t="s">
        <v>522</v>
      </c>
      <c r="D34" s="219" t="s">
        <v>577</v>
      </c>
      <c r="E34" s="220" t="s">
        <v>578</v>
      </c>
      <c r="F34" s="220" t="s">
        <v>808</v>
      </c>
      <c r="G34" s="221"/>
      <c r="H34" s="222" t="s">
        <v>809</v>
      </c>
      <c r="I34" s="223"/>
      <c r="J34" s="263"/>
      <c r="K34" s="225"/>
    </row>
    <row r="35" spans="1:11" ht="12.75">
      <c r="A35" s="226" t="s">
        <v>138</v>
      </c>
      <c r="B35" s="227"/>
      <c r="C35" s="228" t="s">
        <v>122</v>
      </c>
      <c r="D35" s="229" t="s">
        <v>650</v>
      </c>
      <c r="E35" s="230" t="s">
        <v>624</v>
      </c>
      <c r="F35" s="230" t="s">
        <v>479</v>
      </c>
      <c r="G35" s="231"/>
      <c r="H35" s="215" t="s">
        <v>810</v>
      </c>
      <c r="I35" s="223"/>
      <c r="J35" s="224"/>
      <c r="K35" s="225"/>
    </row>
    <row r="36" spans="1:11" ht="12.75">
      <c r="A36" s="216" t="s">
        <v>811</v>
      </c>
      <c r="B36" s="217">
        <v>205</v>
      </c>
      <c r="C36" s="218" t="s">
        <v>573</v>
      </c>
      <c r="D36" s="219" t="s">
        <v>515</v>
      </c>
      <c r="E36" s="220" t="s">
        <v>628</v>
      </c>
      <c r="F36" s="220" t="s">
        <v>812</v>
      </c>
      <c r="G36" s="221"/>
      <c r="H36" s="222" t="s">
        <v>813</v>
      </c>
      <c r="I36" s="223"/>
      <c r="J36" s="263"/>
      <c r="K36" s="225"/>
    </row>
    <row r="37" spans="1:11" ht="12.75">
      <c r="A37" s="226" t="s">
        <v>189</v>
      </c>
      <c r="B37" s="227"/>
      <c r="C37" s="228" t="s">
        <v>149</v>
      </c>
      <c r="D37" s="229" t="s">
        <v>651</v>
      </c>
      <c r="E37" s="230" t="s">
        <v>630</v>
      </c>
      <c r="F37" s="230" t="s">
        <v>814</v>
      </c>
      <c r="G37" s="231"/>
      <c r="H37" s="215" t="s">
        <v>815</v>
      </c>
      <c r="I37" s="223"/>
      <c r="J37" s="224"/>
      <c r="K37" s="225"/>
    </row>
    <row r="38" spans="1:11" ht="12.75">
      <c r="A38" s="216" t="s">
        <v>625</v>
      </c>
      <c r="B38" s="217">
        <v>19</v>
      </c>
      <c r="C38" s="218" t="s">
        <v>518</v>
      </c>
      <c r="D38" s="219" t="s">
        <v>580</v>
      </c>
      <c r="E38" s="220" t="s">
        <v>581</v>
      </c>
      <c r="F38" s="220" t="s">
        <v>816</v>
      </c>
      <c r="G38" s="221"/>
      <c r="H38" s="222" t="s">
        <v>817</v>
      </c>
      <c r="I38" s="223"/>
      <c r="J38" s="263"/>
      <c r="K38" s="225"/>
    </row>
    <row r="39" spans="1:11" ht="12.75">
      <c r="A39" s="226" t="s">
        <v>128</v>
      </c>
      <c r="B39" s="227"/>
      <c r="C39" s="228" t="s">
        <v>143</v>
      </c>
      <c r="D39" s="229" t="s">
        <v>634</v>
      </c>
      <c r="E39" s="230" t="s">
        <v>627</v>
      </c>
      <c r="F39" s="230" t="s">
        <v>818</v>
      </c>
      <c r="G39" s="231"/>
      <c r="H39" s="215" t="s">
        <v>819</v>
      </c>
      <c r="I39" s="223"/>
      <c r="J39" s="224"/>
      <c r="K39" s="225"/>
    </row>
    <row r="40" spans="1:11" ht="12.75">
      <c r="A40" s="216" t="s">
        <v>820</v>
      </c>
      <c r="B40" s="217">
        <v>15</v>
      </c>
      <c r="C40" s="218" t="s">
        <v>492</v>
      </c>
      <c r="D40" s="219" t="s">
        <v>493</v>
      </c>
      <c r="E40" s="220" t="s">
        <v>494</v>
      </c>
      <c r="F40" s="220" t="s">
        <v>821</v>
      </c>
      <c r="G40" s="221"/>
      <c r="H40" s="222" t="s">
        <v>762</v>
      </c>
      <c r="I40" s="223"/>
      <c r="J40" s="263"/>
      <c r="K40" s="225"/>
    </row>
    <row r="41" spans="1:11" ht="12.75">
      <c r="A41" s="226" t="s">
        <v>132</v>
      </c>
      <c r="B41" s="227"/>
      <c r="C41" s="228" t="s">
        <v>152</v>
      </c>
      <c r="D41" s="229" t="s">
        <v>517</v>
      </c>
      <c r="E41" s="230" t="s">
        <v>633</v>
      </c>
      <c r="F41" s="230" t="s">
        <v>822</v>
      </c>
      <c r="G41" s="231"/>
      <c r="H41" s="215" t="s">
        <v>823</v>
      </c>
      <c r="I41" s="223"/>
      <c r="J41" s="224"/>
      <c r="K41" s="225"/>
    </row>
    <row r="42" spans="1:11" ht="12.75">
      <c r="A42" s="216" t="s">
        <v>631</v>
      </c>
      <c r="B42" s="217">
        <v>201</v>
      </c>
      <c r="C42" s="218" t="s">
        <v>568</v>
      </c>
      <c r="D42" s="219" t="s">
        <v>582</v>
      </c>
      <c r="E42" s="220" t="s">
        <v>583</v>
      </c>
      <c r="F42" s="220" t="s">
        <v>824</v>
      </c>
      <c r="G42" s="221"/>
      <c r="H42" s="222" t="s">
        <v>825</v>
      </c>
      <c r="I42" s="223"/>
      <c r="J42" s="263"/>
      <c r="K42" s="225"/>
    </row>
    <row r="43" spans="1:11" ht="12.75">
      <c r="A43" s="226" t="s">
        <v>189</v>
      </c>
      <c r="B43" s="227"/>
      <c r="C43" s="228" t="s">
        <v>149</v>
      </c>
      <c r="D43" s="229" t="s">
        <v>652</v>
      </c>
      <c r="E43" s="230" t="s">
        <v>632</v>
      </c>
      <c r="F43" s="230" t="s">
        <v>826</v>
      </c>
      <c r="G43" s="231"/>
      <c r="H43" s="215" t="s">
        <v>827</v>
      </c>
      <c r="I43" s="223"/>
      <c r="J43" s="224"/>
      <c r="K43" s="225"/>
    </row>
    <row r="44" spans="1:11" ht="12.75">
      <c r="A44" s="216" t="s">
        <v>584</v>
      </c>
      <c r="B44" s="217">
        <v>14</v>
      </c>
      <c r="C44" s="218" t="s">
        <v>495</v>
      </c>
      <c r="D44" s="219" t="s">
        <v>496</v>
      </c>
      <c r="E44" s="220" t="s">
        <v>497</v>
      </c>
      <c r="F44" s="220" t="s">
        <v>805</v>
      </c>
      <c r="G44" s="221"/>
      <c r="H44" s="222" t="s">
        <v>828</v>
      </c>
      <c r="I44" s="223"/>
      <c r="J44" s="263"/>
      <c r="K44" s="225"/>
    </row>
    <row r="45" spans="1:11" ht="12.75">
      <c r="A45" s="226" t="s">
        <v>132</v>
      </c>
      <c r="B45" s="227"/>
      <c r="C45" s="228" t="s">
        <v>131</v>
      </c>
      <c r="D45" s="229" t="s">
        <v>643</v>
      </c>
      <c r="E45" s="230" t="s">
        <v>604</v>
      </c>
      <c r="F45" s="230" t="s">
        <v>829</v>
      </c>
      <c r="G45" s="231"/>
      <c r="H45" s="215" t="s">
        <v>830</v>
      </c>
      <c r="I45" s="223"/>
      <c r="J45" s="224"/>
      <c r="K45" s="225"/>
    </row>
    <row r="46" spans="1:11" ht="12.75">
      <c r="A46" s="216" t="s">
        <v>831</v>
      </c>
      <c r="B46" s="217">
        <v>17</v>
      </c>
      <c r="C46" s="218" t="s">
        <v>499</v>
      </c>
      <c r="D46" s="219" t="s">
        <v>500</v>
      </c>
      <c r="E46" s="220" t="s">
        <v>501</v>
      </c>
      <c r="F46" s="220" t="s">
        <v>832</v>
      </c>
      <c r="G46" s="221"/>
      <c r="H46" s="222" t="s">
        <v>833</v>
      </c>
      <c r="I46" s="223"/>
      <c r="J46" s="263"/>
      <c r="K46" s="225"/>
    </row>
    <row r="47" spans="1:11" ht="12.75">
      <c r="A47" s="226" t="s">
        <v>132</v>
      </c>
      <c r="B47" s="227"/>
      <c r="C47" s="228" t="s">
        <v>131</v>
      </c>
      <c r="D47" s="229" t="s">
        <v>633</v>
      </c>
      <c r="E47" s="230" t="s">
        <v>641</v>
      </c>
      <c r="F47" s="230" t="s">
        <v>502</v>
      </c>
      <c r="G47" s="231"/>
      <c r="H47" s="215" t="s">
        <v>592</v>
      </c>
      <c r="I47" s="223"/>
      <c r="J47" s="224"/>
      <c r="K47" s="225"/>
    </row>
    <row r="48" spans="1:11" ht="12.75">
      <c r="A48" s="216" t="s">
        <v>834</v>
      </c>
      <c r="B48" s="217">
        <v>16</v>
      </c>
      <c r="C48" s="218" t="s">
        <v>503</v>
      </c>
      <c r="D48" s="219" t="s">
        <v>500</v>
      </c>
      <c r="E48" s="220" t="s">
        <v>504</v>
      </c>
      <c r="F48" s="220" t="s">
        <v>835</v>
      </c>
      <c r="G48" s="221"/>
      <c r="H48" s="222" t="s">
        <v>836</v>
      </c>
      <c r="I48" s="223"/>
      <c r="J48" s="263"/>
      <c r="K48" s="225"/>
    </row>
    <row r="49" spans="1:11" ht="12.75">
      <c r="A49" s="226" t="s">
        <v>132</v>
      </c>
      <c r="B49" s="227"/>
      <c r="C49" s="228" t="s">
        <v>131</v>
      </c>
      <c r="D49" s="229" t="s">
        <v>633</v>
      </c>
      <c r="E49" s="230" t="s">
        <v>595</v>
      </c>
      <c r="F49" s="230" t="s">
        <v>837</v>
      </c>
      <c r="G49" s="231"/>
      <c r="H49" s="215" t="s">
        <v>838</v>
      </c>
      <c r="I49" s="223"/>
      <c r="J49" s="224"/>
      <c r="K49" s="225"/>
    </row>
    <row r="50" spans="1:11" ht="12.75">
      <c r="A50" s="216" t="s">
        <v>839</v>
      </c>
      <c r="B50" s="217">
        <v>27</v>
      </c>
      <c r="C50" s="218" t="s">
        <v>526</v>
      </c>
      <c r="D50" s="219" t="s">
        <v>515</v>
      </c>
      <c r="E50" s="220" t="s">
        <v>635</v>
      </c>
      <c r="F50" s="220" t="s">
        <v>824</v>
      </c>
      <c r="G50" s="221"/>
      <c r="H50" s="222" t="s">
        <v>840</v>
      </c>
      <c r="I50" s="223"/>
      <c r="J50" s="263"/>
      <c r="K50" s="225"/>
    </row>
    <row r="51" spans="1:11" ht="12.75">
      <c r="A51" s="226" t="s">
        <v>138</v>
      </c>
      <c r="B51" s="227"/>
      <c r="C51" s="228" t="s">
        <v>124</v>
      </c>
      <c r="D51" s="229" t="s">
        <v>653</v>
      </c>
      <c r="E51" s="230" t="s">
        <v>636</v>
      </c>
      <c r="F51" s="230" t="s">
        <v>826</v>
      </c>
      <c r="G51" s="231"/>
      <c r="H51" s="215" t="s">
        <v>841</v>
      </c>
      <c r="I51" s="223"/>
      <c r="J51" s="224"/>
      <c r="K51" s="225"/>
    </row>
    <row r="52" spans="1:11" ht="12.75">
      <c r="A52" s="216" t="s">
        <v>842</v>
      </c>
      <c r="B52" s="217">
        <v>206</v>
      </c>
      <c r="C52" s="218" t="s">
        <v>557</v>
      </c>
      <c r="D52" s="219" t="s">
        <v>638</v>
      </c>
      <c r="E52" s="220" t="s">
        <v>639</v>
      </c>
      <c r="F52" s="220" t="s">
        <v>843</v>
      </c>
      <c r="G52" s="221"/>
      <c r="H52" s="222" t="s">
        <v>844</v>
      </c>
      <c r="I52" s="223"/>
      <c r="J52" s="263"/>
      <c r="K52" s="225"/>
    </row>
    <row r="53" spans="1:11" ht="12.75">
      <c r="A53" s="226" t="s">
        <v>189</v>
      </c>
      <c r="B53" s="227"/>
      <c r="C53" s="228" t="s">
        <v>149</v>
      </c>
      <c r="D53" s="229" t="s">
        <v>658</v>
      </c>
      <c r="E53" s="230" t="s">
        <v>659</v>
      </c>
      <c r="F53" s="230" t="s">
        <v>601</v>
      </c>
      <c r="G53" s="231"/>
      <c r="H53" s="215" t="s">
        <v>845</v>
      </c>
      <c r="I53" s="223"/>
      <c r="J53" s="224"/>
      <c r="K53" s="225"/>
    </row>
    <row r="54" spans="1:11" ht="12.75">
      <c r="A54" s="216" t="s">
        <v>654</v>
      </c>
      <c r="B54" s="217">
        <v>34</v>
      </c>
      <c r="C54" s="218" t="s">
        <v>532</v>
      </c>
      <c r="D54" s="219" t="s">
        <v>515</v>
      </c>
      <c r="E54" s="220" t="s">
        <v>655</v>
      </c>
      <c r="F54" s="220" t="s">
        <v>846</v>
      </c>
      <c r="G54" s="221"/>
      <c r="H54" s="222" t="s">
        <v>847</v>
      </c>
      <c r="I54" s="223"/>
      <c r="J54" s="263"/>
      <c r="K54" s="225"/>
    </row>
    <row r="55" spans="1:11" ht="12.75">
      <c r="A55" s="226" t="s">
        <v>171</v>
      </c>
      <c r="B55" s="227"/>
      <c r="C55" s="228" t="s">
        <v>295</v>
      </c>
      <c r="D55" s="229" t="s">
        <v>656</v>
      </c>
      <c r="E55" s="230" t="s">
        <v>647</v>
      </c>
      <c r="F55" s="230" t="s">
        <v>848</v>
      </c>
      <c r="G55" s="231"/>
      <c r="H55" s="215" t="s">
        <v>849</v>
      </c>
      <c r="I55" s="223"/>
      <c r="J55" s="224"/>
      <c r="K55" s="225"/>
    </row>
    <row r="56" spans="1:11" ht="12.75">
      <c r="A56" s="216" t="s">
        <v>657</v>
      </c>
      <c r="B56" s="217">
        <v>25</v>
      </c>
      <c r="C56" s="218" t="s">
        <v>524</v>
      </c>
      <c r="D56" s="219" t="s">
        <v>587</v>
      </c>
      <c r="E56" s="220" t="s">
        <v>588</v>
      </c>
      <c r="F56" s="220" t="s">
        <v>832</v>
      </c>
      <c r="G56" s="221"/>
      <c r="H56" s="222" t="s">
        <v>850</v>
      </c>
      <c r="I56" s="223"/>
      <c r="J56" s="263"/>
      <c r="K56" s="225"/>
    </row>
    <row r="57" spans="1:11" ht="12.75">
      <c r="A57" s="226" t="s">
        <v>138</v>
      </c>
      <c r="B57" s="227"/>
      <c r="C57" s="228" t="s">
        <v>125</v>
      </c>
      <c r="D57" s="229" t="s">
        <v>663</v>
      </c>
      <c r="E57" s="230" t="s">
        <v>664</v>
      </c>
      <c r="F57" s="230" t="s">
        <v>630</v>
      </c>
      <c r="G57" s="231"/>
      <c r="H57" s="215" t="s">
        <v>851</v>
      </c>
      <c r="I57" s="223"/>
      <c r="J57" s="224"/>
      <c r="K57" s="225"/>
    </row>
    <row r="58" spans="1:11" ht="12.75">
      <c r="A58" s="216" t="s">
        <v>660</v>
      </c>
      <c r="B58" s="217">
        <v>22</v>
      </c>
      <c r="C58" s="218" t="s">
        <v>521</v>
      </c>
      <c r="D58" s="219" t="s">
        <v>589</v>
      </c>
      <c r="E58" s="220" t="s">
        <v>590</v>
      </c>
      <c r="F58" s="220" t="s">
        <v>784</v>
      </c>
      <c r="G58" s="221"/>
      <c r="H58" s="222" t="s">
        <v>852</v>
      </c>
      <c r="I58" s="223"/>
      <c r="J58" s="263"/>
      <c r="K58" s="225"/>
    </row>
    <row r="59" spans="1:11" ht="12.75">
      <c r="A59" s="226" t="s">
        <v>128</v>
      </c>
      <c r="B59" s="227"/>
      <c r="C59" s="228" t="s">
        <v>143</v>
      </c>
      <c r="D59" s="229" t="s">
        <v>626</v>
      </c>
      <c r="E59" s="230" t="s">
        <v>665</v>
      </c>
      <c r="F59" s="230" t="s">
        <v>637</v>
      </c>
      <c r="G59" s="231"/>
      <c r="H59" s="215" t="s">
        <v>853</v>
      </c>
      <c r="I59" s="223"/>
      <c r="J59" s="224"/>
      <c r="K59" s="225"/>
    </row>
    <row r="60" spans="1:11" ht="12.75">
      <c r="A60" s="216" t="s">
        <v>642</v>
      </c>
      <c r="B60" s="217">
        <v>21</v>
      </c>
      <c r="C60" s="218" t="s">
        <v>519</v>
      </c>
      <c r="D60" s="219" t="s">
        <v>585</v>
      </c>
      <c r="E60" s="220" t="s">
        <v>586</v>
      </c>
      <c r="F60" s="220" t="s">
        <v>854</v>
      </c>
      <c r="G60" s="221"/>
      <c r="H60" s="222" t="s">
        <v>852</v>
      </c>
      <c r="I60" s="223"/>
      <c r="J60" s="263"/>
      <c r="K60" s="225"/>
    </row>
    <row r="61" spans="1:11" ht="12.75">
      <c r="A61" s="226" t="s">
        <v>128</v>
      </c>
      <c r="B61" s="227"/>
      <c r="C61" s="228" t="s">
        <v>146</v>
      </c>
      <c r="D61" s="229" t="s">
        <v>708</v>
      </c>
      <c r="E61" s="230" t="s">
        <v>662</v>
      </c>
      <c r="F61" s="230" t="s">
        <v>643</v>
      </c>
      <c r="G61" s="231"/>
      <c r="H61" s="215" t="s">
        <v>853</v>
      </c>
      <c r="I61" s="223"/>
      <c r="J61" s="224"/>
      <c r="K61" s="225"/>
    </row>
    <row r="62" spans="1:11" ht="12.75">
      <c r="A62" s="216" t="s">
        <v>855</v>
      </c>
      <c r="B62" s="217">
        <v>37</v>
      </c>
      <c r="C62" s="218" t="s">
        <v>535</v>
      </c>
      <c r="D62" s="219" t="s">
        <v>515</v>
      </c>
      <c r="E62" s="220" t="s">
        <v>666</v>
      </c>
      <c r="F62" s="220" t="s">
        <v>856</v>
      </c>
      <c r="G62" s="221"/>
      <c r="H62" s="222" t="s">
        <v>857</v>
      </c>
      <c r="I62" s="223"/>
      <c r="J62" s="263"/>
      <c r="K62" s="225"/>
    </row>
    <row r="63" spans="1:11" ht="12.75">
      <c r="A63" s="226" t="s">
        <v>132</v>
      </c>
      <c r="B63" s="227"/>
      <c r="C63" s="228" t="s">
        <v>131</v>
      </c>
      <c r="D63" s="229" t="s">
        <v>667</v>
      </c>
      <c r="E63" s="230" t="s">
        <v>644</v>
      </c>
      <c r="F63" s="230" t="s">
        <v>498</v>
      </c>
      <c r="G63" s="231"/>
      <c r="H63" s="215" t="s">
        <v>598</v>
      </c>
      <c r="I63" s="223"/>
      <c r="J63" s="224"/>
      <c r="K63" s="225"/>
    </row>
    <row r="64" spans="1:11" ht="12.75">
      <c r="A64" s="216" t="s">
        <v>858</v>
      </c>
      <c r="B64" s="217">
        <v>32</v>
      </c>
      <c r="C64" s="218" t="s">
        <v>530</v>
      </c>
      <c r="D64" s="219" t="s">
        <v>593</v>
      </c>
      <c r="E64" s="220" t="s">
        <v>594</v>
      </c>
      <c r="F64" s="220" t="s">
        <v>859</v>
      </c>
      <c r="G64" s="221"/>
      <c r="H64" s="222" t="s">
        <v>860</v>
      </c>
      <c r="I64" s="223"/>
      <c r="J64" s="263"/>
      <c r="K64" s="225"/>
    </row>
    <row r="65" spans="1:11" ht="12.75">
      <c r="A65" s="226" t="s">
        <v>128</v>
      </c>
      <c r="B65" s="227"/>
      <c r="C65" s="228" t="s">
        <v>143</v>
      </c>
      <c r="D65" s="229" t="s">
        <v>709</v>
      </c>
      <c r="E65" s="230" t="s">
        <v>671</v>
      </c>
      <c r="F65" s="230" t="s">
        <v>633</v>
      </c>
      <c r="G65" s="231"/>
      <c r="H65" s="215" t="s">
        <v>861</v>
      </c>
      <c r="I65" s="223"/>
      <c r="J65" s="224"/>
      <c r="K65" s="225"/>
    </row>
    <row r="66" spans="1:11" ht="12.75">
      <c r="A66" s="216" t="s">
        <v>645</v>
      </c>
      <c r="B66" s="217">
        <v>26</v>
      </c>
      <c r="C66" s="218" t="s">
        <v>525</v>
      </c>
      <c r="D66" s="219" t="s">
        <v>515</v>
      </c>
      <c r="E66" s="220" t="s">
        <v>646</v>
      </c>
      <c r="F66" s="220" t="s">
        <v>843</v>
      </c>
      <c r="G66" s="221"/>
      <c r="H66" s="222" t="s">
        <v>862</v>
      </c>
      <c r="I66" s="223"/>
      <c r="J66" s="263"/>
      <c r="K66" s="225"/>
    </row>
    <row r="67" spans="1:11" ht="12.75">
      <c r="A67" s="226" t="s">
        <v>110</v>
      </c>
      <c r="B67" s="227"/>
      <c r="C67" s="228" t="s">
        <v>119</v>
      </c>
      <c r="D67" s="229" t="s">
        <v>678</v>
      </c>
      <c r="E67" s="230" t="s">
        <v>679</v>
      </c>
      <c r="F67" s="230" t="s">
        <v>640</v>
      </c>
      <c r="G67" s="231"/>
      <c r="H67" s="215" t="s">
        <v>863</v>
      </c>
      <c r="I67" s="223"/>
      <c r="J67" s="224"/>
      <c r="K67" s="225"/>
    </row>
    <row r="68" spans="1:11" ht="12.75">
      <c r="A68" s="216" t="s">
        <v>670</v>
      </c>
      <c r="B68" s="217">
        <v>39</v>
      </c>
      <c r="C68" s="218" t="s">
        <v>537</v>
      </c>
      <c r="D68" s="219" t="s">
        <v>515</v>
      </c>
      <c r="E68" s="220" t="s">
        <v>668</v>
      </c>
      <c r="F68" s="220" t="s">
        <v>864</v>
      </c>
      <c r="G68" s="221"/>
      <c r="H68" s="222" t="s">
        <v>865</v>
      </c>
      <c r="I68" s="223"/>
      <c r="J68" s="263"/>
      <c r="K68" s="225"/>
    </row>
    <row r="69" spans="1:11" ht="12.75">
      <c r="A69" s="226" t="s">
        <v>128</v>
      </c>
      <c r="B69" s="227"/>
      <c r="C69" s="228" t="s">
        <v>9</v>
      </c>
      <c r="D69" s="229" t="s">
        <v>667</v>
      </c>
      <c r="E69" s="230" t="s">
        <v>669</v>
      </c>
      <c r="F69" s="230" t="s">
        <v>866</v>
      </c>
      <c r="G69" s="231"/>
      <c r="H69" s="215" t="s">
        <v>867</v>
      </c>
      <c r="I69" s="223"/>
      <c r="J69" s="224"/>
      <c r="K69" s="225"/>
    </row>
    <row r="70" spans="1:11" ht="12.75">
      <c r="A70" s="216" t="s">
        <v>868</v>
      </c>
      <c r="B70" s="217">
        <v>200</v>
      </c>
      <c r="C70" s="218" t="s">
        <v>567</v>
      </c>
      <c r="D70" s="219" t="s">
        <v>596</v>
      </c>
      <c r="E70" s="220" t="s">
        <v>597</v>
      </c>
      <c r="F70" s="220" t="s">
        <v>869</v>
      </c>
      <c r="G70" s="221"/>
      <c r="H70" s="222" t="s">
        <v>870</v>
      </c>
      <c r="I70" s="223"/>
      <c r="J70" s="263"/>
      <c r="K70" s="225"/>
    </row>
    <row r="71" spans="1:11" ht="12.75">
      <c r="A71" s="226" t="s">
        <v>189</v>
      </c>
      <c r="B71" s="227"/>
      <c r="C71" s="228" t="s">
        <v>345</v>
      </c>
      <c r="D71" s="229" t="s">
        <v>710</v>
      </c>
      <c r="E71" s="230" t="s">
        <v>676</v>
      </c>
      <c r="F71" s="230" t="s">
        <v>972</v>
      </c>
      <c r="G71" s="231"/>
      <c r="H71" s="215" t="s">
        <v>871</v>
      </c>
      <c r="I71" s="223"/>
      <c r="J71" s="224"/>
      <c r="K71" s="225"/>
    </row>
    <row r="72" spans="1:11" ht="12.75">
      <c r="A72" s="216" t="s">
        <v>674</v>
      </c>
      <c r="B72" s="217">
        <v>31</v>
      </c>
      <c r="C72" s="218" t="s">
        <v>529</v>
      </c>
      <c r="D72" s="219" t="s">
        <v>515</v>
      </c>
      <c r="E72" s="220" t="s">
        <v>683</v>
      </c>
      <c r="F72" s="220" t="s">
        <v>872</v>
      </c>
      <c r="G72" s="221"/>
      <c r="H72" s="222" t="s">
        <v>873</v>
      </c>
      <c r="I72" s="223"/>
      <c r="J72" s="263"/>
      <c r="K72" s="225"/>
    </row>
    <row r="73" spans="1:11" ht="12.75">
      <c r="A73" s="226" t="s">
        <v>138</v>
      </c>
      <c r="B73" s="227"/>
      <c r="C73" s="228" t="s">
        <v>124</v>
      </c>
      <c r="D73" s="229" t="s">
        <v>653</v>
      </c>
      <c r="E73" s="230" t="s">
        <v>684</v>
      </c>
      <c r="F73" s="230" t="s">
        <v>673</v>
      </c>
      <c r="G73" s="231"/>
      <c r="H73" s="215" t="s">
        <v>874</v>
      </c>
      <c r="I73" s="223"/>
      <c r="J73" s="224"/>
      <c r="K73" s="225"/>
    </row>
    <row r="74" spans="1:11" ht="12.75">
      <c r="A74" s="216" t="s">
        <v>677</v>
      </c>
      <c r="B74" s="217">
        <v>42</v>
      </c>
      <c r="C74" s="218" t="s">
        <v>540</v>
      </c>
      <c r="D74" s="219" t="s">
        <v>515</v>
      </c>
      <c r="E74" s="220" t="s">
        <v>672</v>
      </c>
      <c r="F74" s="220" t="s">
        <v>875</v>
      </c>
      <c r="G74" s="221"/>
      <c r="H74" s="222" t="s">
        <v>876</v>
      </c>
      <c r="I74" s="223"/>
      <c r="J74" s="263"/>
      <c r="K74" s="225"/>
    </row>
    <row r="75" spans="1:11" ht="12.75">
      <c r="A75" s="226" t="s">
        <v>128</v>
      </c>
      <c r="B75" s="227"/>
      <c r="C75" s="228" t="s">
        <v>301</v>
      </c>
      <c r="D75" s="229" t="s">
        <v>667</v>
      </c>
      <c r="E75" s="230" t="s">
        <v>673</v>
      </c>
      <c r="F75" s="230" t="s">
        <v>661</v>
      </c>
      <c r="G75" s="231"/>
      <c r="H75" s="215" t="s">
        <v>877</v>
      </c>
      <c r="I75" s="223"/>
      <c r="J75" s="224"/>
      <c r="K75" s="225"/>
    </row>
    <row r="76" spans="1:11" ht="12.75">
      <c r="A76" s="216" t="s">
        <v>680</v>
      </c>
      <c r="B76" s="217">
        <v>30</v>
      </c>
      <c r="C76" s="218" t="s">
        <v>528</v>
      </c>
      <c r="D76" s="219" t="s">
        <v>515</v>
      </c>
      <c r="E76" s="220" t="s">
        <v>690</v>
      </c>
      <c r="F76" s="220" t="s">
        <v>878</v>
      </c>
      <c r="G76" s="221"/>
      <c r="H76" s="222" t="s">
        <v>879</v>
      </c>
      <c r="I76" s="223"/>
      <c r="J76" s="263"/>
      <c r="K76" s="225"/>
    </row>
    <row r="77" spans="1:11" ht="12.75">
      <c r="A77" s="226" t="s">
        <v>110</v>
      </c>
      <c r="B77" s="227"/>
      <c r="C77" s="228" t="s">
        <v>113</v>
      </c>
      <c r="D77" s="229" t="s">
        <v>678</v>
      </c>
      <c r="E77" s="230" t="s">
        <v>717</v>
      </c>
      <c r="F77" s="230" t="s">
        <v>579</v>
      </c>
      <c r="G77" s="231"/>
      <c r="H77" s="215" t="s">
        <v>880</v>
      </c>
      <c r="I77" s="223"/>
      <c r="J77" s="224"/>
      <c r="K77" s="225"/>
    </row>
    <row r="78" spans="1:11" ht="12.75">
      <c r="A78" s="216" t="s">
        <v>881</v>
      </c>
      <c r="B78" s="217">
        <v>41</v>
      </c>
      <c r="C78" s="218" t="s">
        <v>539</v>
      </c>
      <c r="D78" s="219" t="s">
        <v>515</v>
      </c>
      <c r="E78" s="220" t="s">
        <v>687</v>
      </c>
      <c r="F78" s="220" t="s">
        <v>882</v>
      </c>
      <c r="G78" s="221"/>
      <c r="H78" s="222" t="s">
        <v>883</v>
      </c>
      <c r="I78" s="223"/>
      <c r="J78" s="263"/>
      <c r="K78" s="225"/>
    </row>
    <row r="79" spans="1:11" ht="12.75">
      <c r="A79" s="226" t="s">
        <v>171</v>
      </c>
      <c r="B79" s="227"/>
      <c r="C79" s="228" t="s">
        <v>299</v>
      </c>
      <c r="D79" s="229" t="s">
        <v>656</v>
      </c>
      <c r="E79" s="230" t="s">
        <v>713</v>
      </c>
      <c r="F79" s="230" t="s">
        <v>884</v>
      </c>
      <c r="G79" s="231"/>
      <c r="H79" s="215" t="s">
        <v>885</v>
      </c>
      <c r="I79" s="223"/>
      <c r="J79" s="224"/>
      <c r="K79" s="225"/>
    </row>
    <row r="80" spans="1:11" ht="12.75">
      <c r="A80" s="216" t="s">
        <v>886</v>
      </c>
      <c r="B80" s="217">
        <v>47</v>
      </c>
      <c r="C80" s="218" t="s">
        <v>545</v>
      </c>
      <c r="D80" s="219" t="s">
        <v>515</v>
      </c>
      <c r="E80" s="220" t="s">
        <v>685</v>
      </c>
      <c r="F80" s="220" t="s">
        <v>887</v>
      </c>
      <c r="G80" s="221"/>
      <c r="H80" s="222" t="s">
        <v>888</v>
      </c>
      <c r="I80" s="223"/>
      <c r="J80" s="263"/>
      <c r="K80" s="225"/>
    </row>
    <row r="81" spans="1:11" ht="12.75">
      <c r="A81" s="226" t="s">
        <v>128</v>
      </c>
      <c r="B81" s="227"/>
      <c r="C81" s="228" t="s">
        <v>14</v>
      </c>
      <c r="D81" s="229" t="s">
        <v>667</v>
      </c>
      <c r="E81" s="230" t="s">
        <v>686</v>
      </c>
      <c r="F81" s="230" t="s">
        <v>717</v>
      </c>
      <c r="G81" s="231"/>
      <c r="H81" s="215" t="s">
        <v>889</v>
      </c>
      <c r="I81" s="223"/>
      <c r="J81" s="224"/>
      <c r="K81" s="225"/>
    </row>
    <row r="82" spans="1:11" ht="12.75">
      <c r="A82" s="216" t="s">
        <v>890</v>
      </c>
      <c r="B82" s="217">
        <v>54</v>
      </c>
      <c r="C82" s="218" t="s">
        <v>552</v>
      </c>
      <c r="D82" s="219" t="s">
        <v>515</v>
      </c>
      <c r="E82" s="220" t="s">
        <v>711</v>
      </c>
      <c r="F82" s="220" t="s">
        <v>887</v>
      </c>
      <c r="G82" s="221"/>
      <c r="H82" s="222" t="s">
        <v>891</v>
      </c>
      <c r="I82" s="223"/>
      <c r="J82" s="263"/>
      <c r="K82" s="225"/>
    </row>
    <row r="83" spans="1:11" ht="12.75">
      <c r="A83" s="226" t="s">
        <v>128</v>
      </c>
      <c r="B83" s="227"/>
      <c r="C83" s="228" t="s">
        <v>143</v>
      </c>
      <c r="D83" s="229" t="s">
        <v>667</v>
      </c>
      <c r="E83" s="230" t="s">
        <v>712</v>
      </c>
      <c r="F83" s="230" t="s">
        <v>717</v>
      </c>
      <c r="G83" s="231"/>
      <c r="H83" s="215" t="s">
        <v>892</v>
      </c>
      <c r="I83" s="223"/>
      <c r="J83" s="224"/>
      <c r="K83" s="225"/>
    </row>
    <row r="84" spans="1:11" ht="12.75">
      <c r="A84" s="216" t="s">
        <v>893</v>
      </c>
      <c r="B84" s="217">
        <v>24</v>
      </c>
      <c r="C84" s="218" t="s">
        <v>523</v>
      </c>
      <c r="D84" s="219" t="s">
        <v>599</v>
      </c>
      <c r="E84" s="220" t="s">
        <v>600</v>
      </c>
      <c r="F84" s="220" t="s">
        <v>894</v>
      </c>
      <c r="G84" s="221"/>
      <c r="H84" s="222" t="s">
        <v>895</v>
      </c>
      <c r="I84" s="223"/>
      <c r="J84" s="263"/>
      <c r="K84" s="225"/>
    </row>
    <row r="85" spans="1:11" ht="12.75">
      <c r="A85" s="226" t="s">
        <v>110</v>
      </c>
      <c r="B85" s="227"/>
      <c r="C85" s="228" t="s">
        <v>119</v>
      </c>
      <c r="D85" s="229" t="s">
        <v>716</v>
      </c>
      <c r="E85" s="230" t="s">
        <v>689</v>
      </c>
      <c r="F85" s="230" t="s">
        <v>973</v>
      </c>
      <c r="G85" s="231"/>
      <c r="H85" s="215" t="s">
        <v>896</v>
      </c>
      <c r="I85" s="223"/>
      <c r="J85" s="224"/>
      <c r="K85" s="225"/>
    </row>
    <row r="86" spans="1:11" ht="12.75">
      <c r="A86" s="216" t="s">
        <v>897</v>
      </c>
      <c r="B86" s="217">
        <v>202</v>
      </c>
      <c r="C86" s="218" t="s">
        <v>569</v>
      </c>
      <c r="D86" s="219" t="s">
        <v>602</v>
      </c>
      <c r="E86" s="220" t="s">
        <v>603</v>
      </c>
      <c r="F86" s="220" t="s">
        <v>854</v>
      </c>
      <c r="G86" s="221"/>
      <c r="H86" s="222" t="s">
        <v>898</v>
      </c>
      <c r="I86" s="223"/>
      <c r="J86" s="263"/>
      <c r="K86" s="225"/>
    </row>
    <row r="87" spans="1:11" ht="12.75">
      <c r="A87" s="226" t="s">
        <v>189</v>
      </c>
      <c r="B87" s="227"/>
      <c r="C87" s="228" t="s">
        <v>133</v>
      </c>
      <c r="D87" s="229" t="s">
        <v>721</v>
      </c>
      <c r="E87" s="230" t="s">
        <v>695</v>
      </c>
      <c r="F87" s="230" t="s">
        <v>629</v>
      </c>
      <c r="G87" s="231"/>
      <c r="H87" s="215" t="s">
        <v>899</v>
      </c>
      <c r="I87" s="223"/>
      <c r="J87" s="224"/>
      <c r="K87" s="225"/>
    </row>
    <row r="88" spans="1:11" ht="12.75">
      <c r="A88" s="216" t="s">
        <v>691</v>
      </c>
      <c r="B88" s="217">
        <v>45</v>
      </c>
      <c r="C88" s="218" t="s">
        <v>543</v>
      </c>
      <c r="D88" s="219" t="s">
        <v>515</v>
      </c>
      <c r="E88" s="220" t="s">
        <v>693</v>
      </c>
      <c r="F88" s="220" t="s">
        <v>816</v>
      </c>
      <c r="G88" s="221"/>
      <c r="H88" s="222" t="s">
        <v>900</v>
      </c>
      <c r="I88" s="223"/>
      <c r="J88" s="263"/>
      <c r="K88" s="225"/>
    </row>
    <row r="89" spans="1:11" ht="12.75">
      <c r="A89" s="226" t="s">
        <v>171</v>
      </c>
      <c r="B89" s="227"/>
      <c r="C89" s="228" t="s">
        <v>146</v>
      </c>
      <c r="D89" s="229" t="s">
        <v>656</v>
      </c>
      <c r="E89" s="230" t="s">
        <v>720</v>
      </c>
      <c r="F89" s="230" t="s">
        <v>901</v>
      </c>
      <c r="G89" s="231"/>
      <c r="H89" s="215" t="s">
        <v>902</v>
      </c>
      <c r="I89" s="223"/>
      <c r="J89" s="224"/>
      <c r="K89" s="225"/>
    </row>
    <row r="90" spans="1:11" ht="12.75">
      <c r="A90" s="216" t="s">
        <v>903</v>
      </c>
      <c r="B90" s="217">
        <v>56</v>
      </c>
      <c r="C90" s="218" t="s">
        <v>554</v>
      </c>
      <c r="D90" s="219" t="s">
        <v>515</v>
      </c>
      <c r="E90" s="220" t="s">
        <v>714</v>
      </c>
      <c r="F90" s="220" t="s">
        <v>904</v>
      </c>
      <c r="G90" s="221" t="s">
        <v>725</v>
      </c>
      <c r="H90" s="222" t="s">
        <v>905</v>
      </c>
      <c r="I90" s="223"/>
      <c r="J90" s="263"/>
      <c r="K90" s="225"/>
    </row>
    <row r="91" spans="1:11" ht="12.75">
      <c r="A91" s="226" t="s">
        <v>132</v>
      </c>
      <c r="B91" s="227"/>
      <c r="C91" s="228" t="s">
        <v>58</v>
      </c>
      <c r="D91" s="229" t="s">
        <v>667</v>
      </c>
      <c r="E91" s="230" t="s">
        <v>715</v>
      </c>
      <c r="F91" s="230" t="s">
        <v>669</v>
      </c>
      <c r="G91" s="231"/>
      <c r="H91" s="215" t="s">
        <v>906</v>
      </c>
      <c r="I91" s="223"/>
      <c r="J91" s="224"/>
      <c r="K91" s="225"/>
    </row>
    <row r="92" spans="1:11" ht="12.75">
      <c r="A92" s="216" t="s">
        <v>694</v>
      </c>
      <c r="B92" s="217">
        <v>50</v>
      </c>
      <c r="C92" s="218" t="s">
        <v>548</v>
      </c>
      <c r="D92" s="219" t="s">
        <v>515</v>
      </c>
      <c r="E92" s="220" t="s">
        <v>722</v>
      </c>
      <c r="F92" s="220" t="s">
        <v>907</v>
      </c>
      <c r="G92" s="221"/>
      <c r="H92" s="222" t="s">
        <v>908</v>
      </c>
      <c r="I92" s="223"/>
      <c r="J92" s="263"/>
      <c r="K92" s="225"/>
    </row>
    <row r="93" spans="1:11" ht="12.75">
      <c r="A93" s="226" t="s">
        <v>128</v>
      </c>
      <c r="B93" s="227"/>
      <c r="C93" s="228" t="s">
        <v>143</v>
      </c>
      <c r="D93" s="229" t="s">
        <v>667</v>
      </c>
      <c r="E93" s="230" t="s">
        <v>723</v>
      </c>
      <c r="F93" s="230" t="s">
        <v>909</v>
      </c>
      <c r="G93" s="231"/>
      <c r="H93" s="215" t="s">
        <v>910</v>
      </c>
      <c r="I93" s="223"/>
      <c r="J93" s="224"/>
      <c r="K93" s="225"/>
    </row>
    <row r="94" spans="1:11" ht="12.75">
      <c r="A94" s="216" t="s">
        <v>719</v>
      </c>
      <c r="B94" s="217">
        <v>35</v>
      </c>
      <c r="C94" s="218" t="s">
        <v>533</v>
      </c>
      <c r="D94" s="219" t="s">
        <v>515</v>
      </c>
      <c r="E94" s="220" t="s">
        <v>692</v>
      </c>
      <c r="F94" s="220" t="s">
        <v>911</v>
      </c>
      <c r="G94" s="221"/>
      <c r="H94" s="222" t="s">
        <v>912</v>
      </c>
      <c r="I94" s="223"/>
      <c r="J94" s="263"/>
      <c r="K94" s="225"/>
    </row>
    <row r="95" spans="1:11" ht="12.75">
      <c r="A95" s="226" t="s">
        <v>171</v>
      </c>
      <c r="B95" s="227"/>
      <c r="C95" s="228" t="s">
        <v>179</v>
      </c>
      <c r="D95" s="229" t="s">
        <v>656</v>
      </c>
      <c r="E95" s="230" t="s">
        <v>718</v>
      </c>
      <c r="F95" s="230" t="s">
        <v>726</v>
      </c>
      <c r="G95" s="231"/>
      <c r="H95" s="215" t="s">
        <v>913</v>
      </c>
      <c r="I95" s="223"/>
      <c r="J95" s="224"/>
      <c r="K95" s="225"/>
    </row>
    <row r="96" spans="1:11" ht="12.75">
      <c r="A96" s="216" t="s">
        <v>914</v>
      </c>
      <c r="B96" s="217">
        <v>43</v>
      </c>
      <c r="C96" s="218" t="s">
        <v>541</v>
      </c>
      <c r="D96" s="147" t="s">
        <v>515</v>
      </c>
      <c r="E96" s="148" t="s">
        <v>699</v>
      </c>
      <c r="F96" s="148" t="s">
        <v>907</v>
      </c>
      <c r="G96" s="257"/>
      <c r="H96" s="258" t="s">
        <v>915</v>
      </c>
      <c r="I96" s="223"/>
      <c r="J96" s="263"/>
      <c r="K96" s="225"/>
    </row>
    <row r="97" spans="1:11" ht="12.75">
      <c r="A97" s="226" t="s">
        <v>171</v>
      </c>
      <c r="B97" s="227"/>
      <c r="C97" s="228" t="s">
        <v>302</v>
      </c>
      <c r="D97" s="150" t="s">
        <v>656</v>
      </c>
      <c r="E97" s="151" t="s">
        <v>728</v>
      </c>
      <c r="F97" s="151" t="s">
        <v>916</v>
      </c>
      <c r="G97" s="259"/>
      <c r="H97" s="260" t="s">
        <v>917</v>
      </c>
      <c r="I97" s="223"/>
      <c r="J97" s="224"/>
      <c r="K97" s="225"/>
    </row>
    <row r="98" spans="1:11" ht="12.75">
      <c r="A98" s="216" t="s">
        <v>698</v>
      </c>
      <c r="B98" s="217">
        <v>44</v>
      </c>
      <c r="C98" s="218" t="s">
        <v>542</v>
      </c>
      <c r="D98" s="147" t="s">
        <v>515</v>
      </c>
      <c r="E98" s="148" t="s">
        <v>696</v>
      </c>
      <c r="F98" s="148" t="s">
        <v>918</v>
      </c>
      <c r="G98" s="257"/>
      <c r="H98" s="258" t="s">
        <v>919</v>
      </c>
      <c r="I98" s="223"/>
      <c r="J98" s="263"/>
      <c r="K98" s="225"/>
    </row>
    <row r="99" spans="1:11" ht="12.75">
      <c r="A99" s="226" t="s">
        <v>171</v>
      </c>
      <c r="B99" s="227"/>
      <c r="C99" s="228" t="s">
        <v>176</v>
      </c>
      <c r="D99" s="150" t="s">
        <v>656</v>
      </c>
      <c r="E99" s="151" t="s">
        <v>727</v>
      </c>
      <c r="F99" s="151" t="s">
        <v>920</v>
      </c>
      <c r="G99" s="259"/>
      <c r="H99" s="260" t="s">
        <v>921</v>
      </c>
      <c r="I99" s="223"/>
      <c r="J99" s="224"/>
      <c r="K99" s="225"/>
    </row>
    <row r="100" spans="1:11" ht="12.75">
      <c r="A100" s="216" t="s">
        <v>700</v>
      </c>
      <c r="B100" s="217">
        <v>33</v>
      </c>
      <c r="C100" s="218" t="s">
        <v>531</v>
      </c>
      <c r="D100" s="147" t="s">
        <v>515</v>
      </c>
      <c r="E100" s="148" t="s">
        <v>697</v>
      </c>
      <c r="F100" s="148" t="s">
        <v>887</v>
      </c>
      <c r="G100" s="257"/>
      <c r="H100" s="258" t="s">
        <v>922</v>
      </c>
      <c r="I100" s="223"/>
      <c r="J100" s="263"/>
      <c r="K100" s="225"/>
    </row>
    <row r="101" spans="1:11" ht="12.75">
      <c r="A101" s="226" t="s">
        <v>132</v>
      </c>
      <c r="B101" s="227"/>
      <c r="C101" s="228" t="s">
        <v>6</v>
      </c>
      <c r="D101" s="150" t="s">
        <v>667</v>
      </c>
      <c r="E101" s="151" t="s">
        <v>688</v>
      </c>
      <c r="F101" s="151" t="s">
        <v>974</v>
      </c>
      <c r="G101" s="259"/>
      <c r="H101" s="260" t="s">
        <v>923</v>
      </c>
      <c r="I101" s="223"/>
      <c r="J101" s="224"/>
      <c r="K101" s="225"/>
    </row>
    <row r="102" spans="1:11" ht="12.75">
      <c r="A102" s="216" t="s">
        <v>975</v>
      </c>
      <c r="B102" s="217">
        <v>36</v>
      </c>
      <c r="C102" s="218" t="s">
        <v>534</v>
      </c>
      <c r="D102" s="147" t="s">
        <v>515</v>
      </c>
      <c r="E102" s="148" t="s">
        <v>701</v>
      </c>
      <c r="F102" s="148" t="s">
        <v>976</v>
      </c>
      <c r="G102" s="257"/>
      <c r="H102" s="258" t="s">
        <v>977</v>
      </c>
      <c r="I102" s="223"/>
      <c r="J102" s="263"/>
      <c r="K102" s="225"/>
    </row>
    <row r="103" spans="1:11" ht="12.75">
      <c r="A103" s="226" t="s">
        <v>171</v>
      </c>
      <c r="B103" s="227"/>
      <c r="C103" s="228" t="s">
        <v>176</v>
      </c>
      <c r="D103" s="150" t="s">
        <v>656</v>
      </c>
      <c r="E103" s="151" t="s">
        <v>731</v>
      </c>
      <c r="F103" s="151" t="s">
        <v>978</v>
      </c>
      <c r="G103" s="259"/>
      <c r="H103" s="260" t="s">
        <v>979</v>
      </c>
      <c r="I103" s="223"/>
      <c r="J103" s="224"/>
      <c r="K103" s="225"/>
    </row>
    <row r="104" spans="1:11" ht="12.75">
      <c r="A104" s="216" t="s">
        <v>980</v>
      </c>
      <c r="B104" s="217">
        <v>62</v>
      </c>
      <c r="C104" s="218" t="s">
        <v>560</v>
      </c>
      <c r="D104" s="147" t="s">
        <v>515</v>
      </c>
      <c r="E104" s="148" t="s">
        <v>734</v>
      </c>
      <c r="F104" s="148" t="s">
        <v>924</v>
      </c>
      <c r="G104" s="257"/>
      <c r="H104" s="258" t="s">
        <v>925</v>
      </c>
      <c r="I104" s="223"/>
      <c r="J104" s="263"/>
      <c r="K104" s="225"/>
    </row>
    <row r="105" spans="1:11" ht="12.75">
      <c r="A105" s="226" t="s">
        <v>120</v>
      </c>
      <c r="B105" s="227"/>
      <c r="C105" s="228" t="s">
        <v>323</v>
      </c>
      <c r="D105" s="150" t="s">
        <v>656</v>
      </c>
      <c r="E105" s="151" t="s">
        <v>735</v>
      </c>
      <c r="F105" s="151" t="s">
        <v>981</v>
      </c>
      <c r="G105" s="259"/>
      <c r="H105" s="260" t="s">
        <v>926</v>
      </c>
      <c r="I105" s="223"/>
      <c r="J105" s="224"/>
      <c r="K105" s="225"/>
    </row>
    <row r="106" spans="1:11" ht="12.75">
      <c r="A106" s="216" t="s">
        <v>930</v>
      </c>
      <c r="B106" s="217">
        <v>61</v>
      </c>
      <c r="C106" s="218" t="s">
        <v>559</v>
      </c>
      <c r="D106" s="147" t="s">
        <v>515</v>
      </c>
      <c r="E106" s="148" t="s">
        <v>736</v>
      </c>
      <c r="F106" s="148" t="s">
        <v>927</v>
      </c>
      <c r="G106" s="257"/>
      <c r="H106" s="258" t="s">
        <v>928</v>
      </c>
      <c r="I106" s="223"/>
      <c r="J106" s="263"/>
      <c r="K106" s="225"/>
    </row>
    <row r="107" spans="1:11" ht="12.75">
      <c r="A107" s="226" t="s">
        <v>171</v>
      </c>
      <c r="B107" s="227"/>
      <c r="C107" s="228" t="s">
        <v>187</v>
      </c>
      <c r="D107" s="150" t="s">
        <v>656</v>
      </c>
      <c r="E107" s="151" t="s">
        <v>737</v>
      </c>
      <c r="F107" s="151" t="s">
        <v>675</v>
      </c>
      <c r="G107" s="259"/>
      <c r="H107" s="260" t="s">
        <v>929</v>
      </c>
      <c r="I107" s="223"/>
      <c r="J107" s="224"/>
      <c r="K107" s="225"/>
    </row>
    <row r="108" spans="1:11" ht="12.75">
      <c r="A108" s="216" t="s">
        <v>982</v>
      </c>
      <c r="B108" s="217">
        <v>49</v>
      </c>
      <c r="C108" s="218" t="s">
        <v>547</v>
      </c>
      <c r="D108" s="147" t="s">
        <v>515</v>
      </c>
      <c r="E108" s="148" t="s">
        <v>732</v>
      </c>
      <c r="F108" s="148" t="s">
        <v>931</v>
      </c>
      <c r="G108" s="257"/>
      <c r="H108" s="258" t="s">
        <v>932</v>
      </c>
      <c r="I108" s="223"/>
      <c r="J108" s="263"/>
      <c r="K108" s="225"/>
    </row>
    <row r="109" spans="1:11" ht="12.75">
      <c r="A109" s="226" t="s">
        <v>132</v>
      </c>
      <c r="B109" s="227"/>
      <c r="C109" s="228" t="s">
        <v>308</v>
      </c>
      <c r="D109" s="150" t="s">
        <v>667</v>
      </c>
      <c r="E109" s="151" t="s">
        <v>733</v>
      </c>
      <c r="F109" s="151" t="s">
        <v>737</v>
      </c>
      <c r="G109" s="259"/>
      <c r="H109" s="260" t="s">
        <v>933</v>
      </c>
      <c r="I109" s="223"/>
      <c r="J109" s="224"/>
      <c r="K109" s="225"/>
    </row>
    <row r="110" spans="1:11" ht="12.75">
      <c r="A110" s="216" t="s">
        <v>983</v>
      </c>
      <c r="B110" s="217">
        <v>64</v>
      </c>
      <c r="C110" s="218" t="s">
        <v>561</v>
      </c>
      <c r="D110" s="147" t="s">
        <v>515</v>
      </c>
      <c r="E110" s="148" t="s">
        <v>738</v>
      </c>
      <c r="F110" s="148" t="s">
        <v>934</v>
      </c>
      <c r="G110" s="257"/>
      <c r="H110" s="258" t="s">
        <v>935</v>
      </c>
      <c r="I110" s="223"/>
      <c r="J110" s="263"/>
      <c r="K110" s="225"/>
    </row>
    <row r="111" spans="1:11" ht="12.75">
      <c r="A111" s="226" t="s">
        <v>120</v>
      </c>
      <c r="B111" s="227"/>
      <c r="C111" s="228" t="s">
        <v>326</v>
      </c>
      <c r="D111" s="150" t="s">
        <v>656</v>
      </c>
      <c r="E111" s="151" t="s">
        <v>739</v>
      </c>
      <c r="F111" s="151" t="s">
        <v>984</v>
      </c>
      <c r="G111" s="259"/>
      <c r="H111" s="260" t="s">
        <v>936</v>
      </c>
      <c r="I111" s="223"/>
      <c r="J111" s="224"/>
      <c r="K111" s="225"/>
    </row>
    <row r="112" spans="1:11" ht="12.75">
      <c r="A112" s="216" t="s">
        <v>985</v>
      </c>
      <c r="B112" s="217">
        <v>68</v>
      </c>
      <c r="C112" s="218" t="s">
        <v>565</v>
      </c>
      <c r="D112" s="147" t="s">
        <v>515</v>
      </c>
      <c r="E112" s="148" t="s">
        <v>744</v>
      </c>
      <c r="F112" s="148" t="s">
        <v>937</v>
      </c>
      <c r="G112" s="257"/>
      <c r="H112" s="258" t="s">
        <v>938</v>
      </c>
      <c r="I112" s="223"/>
      <c r="J112" s="263"/>
      <c r="K112" s="225"/>
    </row>
    <row r="113" spans="1:11" ht="12.75">
      <c r="A113" s="226" t="s">
        <v>120</v>
      </c>
      <c r="B113" s="227"/>
      <c r="C113" s="228" t="s">
        <v>427</v>
      </c>
      <c r="D113" s="150" t="s">
        <v>656</v>
      </c>
      <c r="E113" s="151" t="s">
        <v>745</v>
      </c>
      <c r="F113" s="151" t="s">
        <v>986</v>
      </c>
      <c r="G113" s="259"/>
      <c r="H113" s="260" t="s">
        <v>939</v>
      </c>
      <c r="I113" s="223"/>
      <c r="J113" s="224"/>
      <c r="K113" s="225"/>
    </row>
    <row r="114" spans="1:11" ht="12.75">
      <c r="A114" s="216" t="s">
        <v>987</v>
      </c>
      <c r="B114" s="217">
        <v>67</v>
      </c>
      <c r="C114" s="218" t="s">
        <v>564</v>
      </c>
      <c r="D114" s="147" t="s">
        <v>515</v>
      </c>
      <c r="E114" s="148" t="s">
        <v>746</v>
      </c>
      <c r="F114" s="148" t="s">
        <v>940</v>
      </c>
      <c r="G114" s="257"/>
      <c r="H114" s="258" t="s">
        <v>941</v>
      </c>
      <c r="I114" s="223"/>
      <c r="J114" s="263"/>
      <c r="K114" s="225"/>
    </row>
    <row r="115" spans="1:11" ht="12.75">
      <c r="A115" s="226" t="s">
        <v>120</v>
      </c>
      <c r="B115" s="227"/>
      <c r="C115" s="228" t="s">
        <v>326</v>
      </c>
      <c r="D115" s="150" t="s">
        <v>656</v>
      </c>
      <c r="E115" s="151" t="s">
        <v>747</v>
      </c>
      <c r="F115" s="151" t="s">
        <v>988</v>
      </c>
      <c r="G115" s="259"/>
      <c r="H115" s="260" t="s">
        <v>942</v>
      </c>
      <c r="I115" s="223"/>
      <c r="J115" s="224"/>
      <c r="K115" s="225"/>
    </row>
    <row r="116" spans="1:11" ht="12.75">
      <c r="A116" s="216" t="s">
        <v>989</v>
      </c>
      <c r="B116" s="217">
        <v>65</v>
      </c>
      <c r="C116" s="218" t="s">
        <v>562</v>
      </c>
      <c r="D116" s="147" t="s">
        <v>515</v>
      </c>
      <c r="E116" s="148" t="s">
        <v>742</v>
      </c>
      <c r="F116" s="148" t="s">
        <v>943</v>
      </c>
      <c r="G116" s="257"/>
      <c r="H116" s="258" t="s">
        <v>944</v>
      </c>
      <c r="I116" s="223"/>
      <c r="J116" s="263"/>
      <c r="K116" s="225"/>
    </row>
    <row r="117" spans="1:11" ht="12.75">
      <c r="A117" s="226" t="s">
        <v>120</v>
      </c>
      <c r="B117" s="227"/>
      <c r="C117" s="228" t="s">
        <v>327</v>
      </c>
      <c r="D117" s="150" t="s">
        <v>656</v>
      </c>
      <c r="E117" s="151" t="s">
        <v>743</v>
      </c>
      <c r="F117" s="151" t="s">
        <v>990</v>
      </c>
      <c r="G117" s="259"/>
      <c r="H117" s="260" t="s">
        <v>945</v>
      </c>
      <c r="I117" s="223"/>
      <c r="J117" s="224"/>
      <c r="K117" s="225"/>
    </row>
    <row r="118" spans="1:11" ht="12.75">
      <c r="A118" s="216" t="s">
        <v>991</v>
      </c>
      <c r="B118" s="217">
        <v>57</v>
      </c>
      <c r="C118" s="218" t="s">
        <v>555</v>
      </c>
      <c r="D118" s="147" t="s">
        <v>515</v>
      </c>
      <c r="E118" s="148" t="s">
        <v>749</v>
      </c>
      <c r="F118" s="148" t="s">
        <v>946</v>
      </c>
      <c r="G118" s="257"/>
      <c r="H118" s="258" t="s">
        <v>947</v>
      </c>
      <c r="I118" s="223"/>
      <c r="J118" s="263"/>
      <c r="K118" s="225"/>
    </row>
    <row r="119" spans="1:11" ht="12.75">
      <c r="A119" s="226" t="s">
        <v>171</v>
      </c>
      <c r="B119" s="227"/>
      <c r="C119" s="228" t="s">
        <v>179</v>
      </c>
      <c r="D119" s="150" t="s">
        <v>656</v>
      </c>
      <c r="E119" s="151" t="s">
        <v>750</v>
      </c>
      <c r="F119" s="151" t="s">
        <v>733</v>
      </c>
      <c r="G119" s="259"/>
      <c r="H119" s="260" t="s">
        <v>948</v>
      </c>
      <c r="I119" s="223"/>
      <c r="J119" s="224"/>
      <c r="K119" s="225"/>
    </row>
    <row r="120" spans="1:11" ht="12.75">
      <c r="A120" s="216" t="s">
        <v>992</v>
      </c>
      <c r="B120" s="217">
        <v>66</v>
      </c>
      <c r="C120" s="218" t="s">
        <v>563</v>
      </c>
      <c r="D120" s="147" t="s">
        <v>515</v>
      </c>
      <c r="E120" s="148" t="s">
        <v>751</v>
      </c>
      <c r="F120" s="148" t="s">
        <v>949</v>
      </c>
      <c r="G120" s="257"/>
      <c r="H120" s="258" t="s">
        <v>950</v>
      </c>
      <c r="I120" s="223"/>
      <c r="J120" s="263"/>
      <c r="K120" s="225"/>
    </row>
    <row r="121" spans="1:11" ht="12.75">
      <c r="A121" s="226" t="s">
        <v>120</v>
      </c>
      <c r="B121" s="227"/>
      <c r="C121" s="228" t="s">
        <v>326</v>
      </c>
      <c r="D121" s="150" t="s">
        <v>656</v>
      </c>
      <c r="E121" s="151" t="s">
        <v>753</v>
      </c>
      <c r="F121" s="151" t="s">
        <v>993</v>
      </c>
      <c r="G121" s="259"/>
      <c r="H121" s="260" t="s">
        <v>951</v>
      </c>
      <c r="I121" s="223"/>
      <c r="J121" s="224"/>
      <c r="K121" s="225"/>
    </row>
    <row r="122" spans="1:11" ht="12.75">
      <c r="A122" s="216" t="s">
        <v>994</v>
      </c>
      <c r="B122" s="217">
        <v>55</v>
      </c>
      <c r="C122" s="218" t="s">
        <v>553</v>
      </c>
      <c r="D122" s="147" t="s">
        <v>515</v>
      </c>
      <c r="E122" s="148" t="s">
        <v>757</v>
      </c>
      <c r="F122" s="148" t="s">
        <v>952</v>
      </c>
      <c r="G122" s="257"/>
      <c r="H122" s="258" t="s">
        <v>953</v>
      </c>
      <c r="I122" s="223"/>
      <c r="J122" s="263"/>
      <c r="K122" s="225"/>
    </row>
    <row r="123" spans="1:11" ht="12.75">
      <c r="A123" s="226" t="s">
        <v>132</v>
      </c>
      <c r="B123" s="227"/>
      <c r="C123" s="228" t="s">
        <v>179</v>
      </c>
      <c r="D123" s="150" t="s">
        <v>667</v>
      </c>
      <c r="E123" s="151" t="s">
        <v>758</v>
      </c>
      <c r="F123" s="151" t="s">
        <v>995</v>
      </c>
      <c r="G123" s="259"/>
      <c r="H123" s="260" t="s">
        <v>954</v>
      </c>
      <c r="I123" s="223"/>
      <c r="J123" s="224"/>
      <c r="K123" s="225"/>
    </row>
    <row r="124" spans="1:11" ht="12.75">
      <c r="A124" s="216" t="s">
        <v>996</v>
      </c>
      <c r="B124" s="217">
        <v>69</v>
      </c>
      <c r="C124" s="218" t="s">
        <v>566</v>
      </c>
      <c r="D124" s="147" t="s">
        <v>515</v>
      </c>
      <c r="E124" s="148" t="s">
        <v>754</v>
      </c>
      <c r="F124" s="148" t="s">
        <v>955</v>
      </c>
      <c r="G124" s="257"/>
      <c r="H124" s="258" t="s">
        <v>956</v>
      </c>
      <c r="I124" s="223"/>
      <c r="J124" s="263"/>
      <c r="K124" s="225"/>
    </row>
    <row r="125" spans="1:11" ht="12.75">
      <c r="A125" s="226" t="s">
        <v>120</v>
      </c>
      <c r="B125" s="227"/>
      <c r="C125" s="228" t="s">
        <v>323</v>
      </c>
      <c r="D125" s="150" t="s">
        <v>656</v>
      </c>
      <c r="E125" s="151" t="s">
        <v>755</v>
      </c>
      <c r="F125" s="151" t="s">
        <v>997</v>
      </c>
      <c r="G125" s="259"/>
      <c r="H125" s="260" t="s">
        <v>957</v>
      </c>
      <c r="I125" s="223"/>
      <c r="J125" s="224"/>
      <c r="K125" s="225"/>
    </row>
    <row r="126" spans="1:11" ht="12.75">
      <c r="A126" s="216" t="s">
        <v>998</v>
      </c>
      <c r="B126" s="217">
        <v>52</v>
      </c>
      <c r="C126" s="218" t="s">
        <v>550</v>
      </c>
      <c r="D126" s="147" t="s">
        <v>515</v>
      </c>
      <c r="E126" s="148" t="s">
        <v>761</v>
      </c>
      <c r="F126" s="148" t="s">
        <v>958</v>
      </c>
      <c r="G126" s="257"/>
      <c r="H126" s="258" t="s">
        <v>959</v>
      </c>
      <c r="I126" s="223"/>
      <c r="J126" s="263"/>
      <c r="K126" s="225"/>
    </row>
    <row r="127" spans="1:11" ht="12.75">
      <c r="A127" s="226" t="s">
        <v>128</v>
      </c>
      <c r="B127" s="227"/>
      <c r="C127" s="228" t="s">
        <v>259</v>
      </c>
      <c r="D127" s="150" t="s">
        <v>667</v>
      </c>
      <c r="E127" s="151" t="s">
        <v>763</v>
      </c>
      <c r="F127" s="151" t="s">
        <v>999</v>
      </c>
      <c r="G127" s="259"/>
      <c r="H127" s="260" t="s">
        <v>960</v>
      </c>
      <c r="I127" s="223"/>
      <c r="J127" s="224"/>
      <c r="K127" s="225"/>
    </row>
    <row r="128" spans="1:11" ht="12.75">
      <c r="A128" s="216" t="s">
        <v>748</v>
      </c>
      <c r="B128" s="217">
        <v>60</v>
      </c>
      <c r="C128" s="218" t="s">
        <v>558</v>
      </c>
      <c r="D128" s="147" t="s">
        <v>515</v>
      </c>
      <c r="E128" s="148" t="s">
        <v>759</v>
      </c>
      <c r="F128" s="148" t="s">
        <v>961</v>
      </c>
      <c r="G128" s="257"/>
      <c r="H128" s="258" t="s">
        <v>962</v>
      </c>
      <c r="I128" s="223"/>
      <c r="J128" s="263"/>
      <c r="K128" s="225"/>
    </row>
    <row r="129" spans="1:11" ht="12.75">
      <c r="A129" s="226" t="s">
        <v>171</v>
      </c>
      <c r="B129" s="227"/>
      <c r="C129" s="228" t="s">
        <v>299</v>
      </c>
      <c r="D129" s="150" t="s">
        <v>656</v>
      </c>
      <c r="E129" s="151" t="s">
        <v>760</v>
      </c>
      <c r="F129" s="151" t="s">
        <v>966</v>
      </c>
      <c r="G129" s="259"/>
      <c r="H129" s="260" t="s">
        <v>963</v>
      </c>
      <c r="I129" s="223"/>
      <c r="J129" s="224"/>
      <c r="K129" s="225"/>
    </row>
    <row r="130" spans="1:11" ht="12.75">
      <c r="A130" s="216" t="s">
        <v>968</v>
      </c>
      <c r="B130" s="217">
        <v>58</v>
      </c>
      <c r="C130" s="218" t="s">
        <v>556</v>
      </c>
      <c r="D130" s="147" t="s">
        <v>515</v>
      </c>
      <c r="E130" s="148" t="s">
        <v>764</v>
      </c>
      <c r="F130" s="148" t="s">
        <v>964</v>
      </c>
      <c r="G130" s="257"/>
      <c r="H130" s="258" t="s">
        <v>965</v>
      </c>
      <c r="I130" s="223"/>
      <c r="J130" s="263"/>
      <c r="K130" s="225"/>
    </row>
    <row r="131" spans="1:11" ht="12.75">
      <c r="A131" s="226" t="s">
        <v>171</v>
      </c>
      <c r="B131" s="227"/>
      <c r="C131" s="228" t="s">
        <v>49</v>
      </c>
      <c r="D131" s="150" t="s">
        <v>656</v>
      </c>
      <c r="E131" s="151" t="s">
        <v>709</v>
      </c>
      <c r="F131" s="151" t="s">
        <v>1000</v>
      </c>
      <c r="G131" s="259"/>
      <c r="H131" s="260" t="s">
        <v>967</v>
      </c>
      <c r="I131" s="223"/>
      <c r="J131" s="224"/>
      <c r="K131" s="225"/>
    </row>
    <row r="132" spans="1:11" ht="12.75">
      <c r="A132" s="216" t="s">
        <v>1045</v>
      </c>
      <c r="B132" s="217">
        <v>4</v>
      </c>
      <c r="C132" s="218" t="s">
        <v>461</v>
      </c>
      <c r="D132" s="147" t="s">
        <v>462</v>
      </c>
      <c r="E132" s="148" t="s">
        <v>463</v>
      </c>
      <c r="F132" s="274" t="s">
        <v>1046</v>
      </c>
      <c r="G132" s="257"/>
      <c r="H132" s="258" t="s">
        <v>1047</v>
      </c>
      <c r="I132" s="223"/>
      <c r="J132" s="273" t="s">
        <v>1072</v>
      </c>
      <c r="K132" s="225"/>
    </row>
    <row r="133" spans="1:11" ht="12.75">
      <c r="A133" s="226" t="s">
        <v>138</v>
      </c>
      <c r="B133" s="227"/>
      <c r="C133" s="228" t="s">
        <v>125</v>
      </c>
      <c r="D133" s="150" t="s">
        <v>464</v>
      </c>
      <c r="E133" s="151" t="s">
        <v>465</v>
      </c>
      <c r="F133" s="275" t="s">
        <v>1048</v>
      </c>
      <c r="G133" s="259"/>
      <c r="H133" s="260" t="s">
        <v>1049</v>
      </c>
      <c r="I133" s="223"/>
      <c r="J133" s="224"/>
      <c r="K133" s="225"/>
    </row>
    <row r="134" spans="1:11" ht="12.75">
      <c r="A134" s="216" t="s">
        <v>756</v>
      </c>
      <c r="B134" s="217">
        <v>18</v>
      </c>
      <c r="C134" s="218" t="s">
        <v>505</v>
      </c>
      <c r="D134" s="147" t="s">
        <v>506</v>
      </c>
      <c r="E134" s="148" t="s">
        <v>507</v>
      </c>
      <c r="F134" s="274" t="s">
        <v>1050</v>
      </c>
      <c r="G134" s="257"/>
      <c r="H134" s="258" t="s">
        <v>1158</v>
      </c>
      <c r="I134" s="223"/>
      <c r="J134" s="273" t="s">
        <v>1072</v>
      </c>
      <c r="K134" s="225"/>
    </row>
    <row r="135" spans="1:11" ht="12.75">
      <c r="A135" s="226" t="s">
        <v>128</v>
      </c>
      <c r="B135" s="227"/>
      <c r="C135" s="228" t="s">
        <v>143</v>
      </c>
      <c r="D135" s="150" t="s">
        <v>702</v>
      </c>
      <c r="E135" s="151" t="s">
        <v>591</v>
      </c>
      <c r="F135" s="275" t="s">
        <v>1052</v>
      </c>
      <c r="G135" s="259"/>
      <c r="H135" s="260" t="s">
        <v>1159</v>
      </c>
      <c r="I135" s="223"/>
      <c r="J135" s="224"/>
      <c r="K135" s="225"/>
    </row>
    <row r="136" spans="1:11" ht="12.75">
      <c r="A136" s="216" t="s">
        <v>1054</v>
      </c>
      <c r="B136" s="217">
        <v>38</v>
      </c>
      <c r="C136" s="218" t="s">
        <v>536</v>
      </c>
      <c r="D136" s="147" t="s">
        <v>515</v>
      </c>
      <c r="E136" s="148" t="s">
        <v>681</v>
      </c>
      <c r="F136" s="274" t="s">
        <v>1050</v>
      </c>
      <c r="G136" s="257"/>
      <c r="H136" s="258" t="s">
        <v>1051</v>
      </c>
      <c r="I136" s="223"/>
      <c r="J136" s="273" t="s">
        <v>1072</v>
      </c>
      <c r="K136" s="225"/>
    </row>
    <row r="137" spans="1:11" ht="12.75">
      <c r="A137" s="226" t="s">
        <v>128</v>
      </c>
      <c r="B137" s="227"/>
      <c r="C137" s="228" t="s">
        <v>143</v>
      </c>
      <c r="D137" s="150" t="s">
        <v>667</v>
      </c>
      <c r="E137" s="151" t="s">
        <v>682</v>
      </c>
      <c r="F137" s="275" t="s">
        <v>1052</v>
      </c>
      <c r="G137" s="259"/>
      <c r="H137" s="260" t="s">
        <v>1053</v>
      </c>
      <c r="I137" s="223"/>
      <c r="J137" s="224"/>
      <c r="K137" s="225"/>
    </row>
    <row r="138" spans="1:11" ht="12.75">
      <c r="A138" s="216" t="s">
        <v>1160</v>
      </c>
      <c r="B138" s="217">
        <v>20</v>
      </c>
      <c r="C138" s="218" t="s">
        <v>520</v>
      </c>
      <c r="D138" s="147" t="s">
        <v>703</v>
      </c>
      <c r="E138" s="148" t="s">
        <v>704</v>
      </c>
      <c r="F138" s="220" t="s">
        <v>835</v>
      </c>
      <c r="G138" s="257" t="s">
        <v>705</v>
      </c>
      <c r="H138" s="258" t="s">
        <v>969</v>
      </c>
      <c r="I138" s="223"/>
      <c r="J138" s="273"/>
      <c r="K138" s="225"/>
    </row>
    <row r="139" spans="1:11" ht="12.75">
      <c r="A139" s="226" t="s">
        <v>128</v>
      </c>
      <c r="B139" s="227"/>
      <c r="C139" s="228" t="s">
        <v>143</v>
      </c>
      <c r="D139" s="150" t="s">
        <v>627</v>
      </c>
      <c r="E139" s="151" t="s">
        <v>706</v>
      </c>
      <c r="F139" s="230" t="s">
        <v>970</v>
      </c>
      <c r="G139" s="259"/>
      <c r="H139" s="260" t="s">
        <v>971</v>
      </c>
      <c r="I139" s="223"/>
      <c r="J139" s="224"/>
      <c r="K139" s="225"/>
    </row>
    <row r="140" spans="1:11" ht="12.75">
      <c r="A140" s="216" t="s">
        <v>1059</v>
      </c>
      <c r="B140" s="217">
        <v>51</v>
      </c>
      <c r="C140" s="218" t="s">
        <v>549</v>
      </c>
      <c r="D140" s="147" t="s">
        <v>515</v>
      </c>
      <c r="E140" s="220" t="s">
        <v>740</v>
      </c>
      <c r="F140" s="274" t="s">
        <v>1055</v>
      </c>
      <c r="G140" s="257"/>
      <c r="H140" s="258" t="s">
        <v>1056</v>
      </c>
      <c r="I140" s="223"/>
      <c r="J140" s="273" t="s">
        <v>1072</v>
      </c>
      <c r="K140" s="225"/>
    </row>
    <row r="141" spans="1:11" ht="12.75">
      <c r="A141" s="226" t="s">
        <v>132</v>
      </c>
      <c r="B141" s="227"/>
      <c r="C141" s="228" t="s">
        <v>183</v>
      </c>
      <c r="D141" s="150" t="s">
        <v>667</v>
      </c>
      <c r="E141" s="230" t="s">
        <v>741</v>
      </c>
      <c r="F141" s="275" t="s">
        <v>1057</v>
      </c>
      <c r="G141" s="259"/>
      <c r="H141" s="260" t="s">
        <v>1058</v>
      </c>
      <c r="I141" s="223"/>
      <c r="J141" s="224"/>
      <c r="K141" s="225"/>
    </row>
    <row r="142" spans="1:11" ht="12.75">
      <c r="A142" s="216" t="s">
        <v>1161</v>
      </c>
      <c r="B142" s="217">
        <v>5</v>
      </c>
      <c r="C142" s="218" t="s">
        <v>512</v>
      </c>
      <c r="D142" s="147" t="s">
        <v>513</v>
      </c>
      <c r="E142" s="274" t="s">
        <v>1060</v>
      </c>
      <c r="F142" s="274" t="s">
        <v>1046</v>
      </c>
      <c r="G142" s="257"/>
      <c r="H142" s="258" t="s">
        <v>1061</v>
      </c>
      <c r="I142" s="223"/>
      <c r="J142" s="273" t="s">
        <v>1072</v>
      </c>
      <c r="K142" s="225"/>
    </row>
    <row r="143" spans="1:11" ht="12.75">
      <c r="A143" s="226" t="s">
        <v>138</v>
      </c>
      <c r="B143" s="227"/>
      <c r="C143" s="228" t="s">
        <v>125</v>
      </c>
      <c r="D143" s="150" t="s">
        <v>707</v>
      </c>
      <c r="E143" s="275" t="s">
        <v>1062</v>
      </c>
      <c r="F143" s="275" t="s">
        <v>1048</v>
      </c>
      <c r="G143" s="259"/>
      <c r="H143" s="260" t="s">
        <v>1063</v>
      </c>
      <c r="I143" s="223"/>
      <c r="J143" s="224"/>
      <c r="K143" s="225"/>
    </row>
    <row r="144" spans="1:11" ht="12.75">
      <c r="A144" s="216" t="s">
        <v>1162</v>
      </c>
      <c r="B144" s="217">
        <v>29</v>
      </c>
      <c r="C144" s="218" t="s">
        <v>514</v>
      </c>
      <c r="D144" s="147" t="s">
        <v>515</v>
      </c>
      <c r="E144" s="274" t="s">
        <v>1060</v>
      </c>
      <c r="F144" s="274" t="s">
        <v>1046</v>
      </c>
      <c r="G144" s="257"/>
      <c r="H144" s="258" t="s">
        <v>1064</v>
      </c>
      <c r="I144" s="223"/>
      <c r="J144" s="273" t="s">
        <v>1072</v>
      </c>
      <c r="K144" s="225"/>
    </row>
    <row r="145" spans="1:11" ht="12.75">
      <c r="A145" s="226" t="s">
        <v>138</v>
      </c>
      <c r="B145" s="227"/>
      <c r="C145" s="228" t="s">
        <v>122</v>
      </c>
      <c r="D145" s="150" t="s">
        <v>653</v>
      </c>
      <c r="E145" s="275" t="s">
        <v>1062</v>
      </c>
      <c r="F145" s="275" t="s">
        <v>1048</v>
      </c>
      <c r="G145" s="259"/>
      <c r="H145" s="260" t="s">
        <v>1065</v>
      </c>
      <c r="I145" s="223"/>
      <c r="J145" s="224"/>
      <c r="K145" s="225"/>
    </row>
    <row r="146" spans="1:11" ht="12.75">
      <c r="A146" s="216" t="s">
        <v>1066</v>
      </c>
      <c r="B146" s="217">
        <v>63</v>
      </c>
      <c r="C146" s="218" t="s">
        <v>516</v>
      </c>
      <c r="D146" s="147" t="s">
        <v>515</v>
      </c>
      <c r="E146" s="274" t="s">
        <v>1067</v>
      </c>
      <c r="F146" s="274" t="s">
        <v>1068</v>
      </c>
      <c r="G146" s="257"/>
      <c r="H146" s="258" t="s">
        <v>1069</v>
      </c>
      <c r="I146" s="223"/>
      <c r="J146" s="273" t="s">
        <v>1072</v>
      </c>
      <c r="K146" s="225"/>
    </row>
    <row r="147" spans="1:11" ht="12.75">
      <c r="A147" s="226" t="s">
        <v>120</v>
      </c>
      <c r="B147" s="227"/>
      <c r="C147" s="228" t="s">
        <v>326</v>
      </c>
      <c r="D147" s="150" t="s">
        <v>656</v>
      </c>
      <c r="E147" s="275" t="s">
        <v>710</v>
      </c>
      <c r="F147" s="275" t="s">
        <v>1070</v>
      </c>
      <c r="G147" s="259"/>
      <c r="H147" s="260" t="s">
        <v>1071</v>
      </c>
      <c r="I147" s="223"/>
      <c r="J147" s="224"/>
      <c r="K147" s="225"/>
    </row>
    <row r="148" spans="1:11" ht="13.5" customHeight="1">
      <c r="A148" s="216"/>
      <c r="B148" s="217">
        <v>46</v>
      </c>
      <c r="C148" s="218" t="s">
        <v>544</v>
      </c>
      <c r="D148" s="147" t="s">
        <v>515</v>
      </c>
      <c r="E148" s="148" t="s">
        <v>724</v>
      </c>
      <c r="F148" s="148"/>
      <c r="G148" s="261" t="s">
        <v>510</v>
      </c>
      <c r="H148" s="78"/>
      <c r="I148" s="223"/>
      <c r="J148" s="224"/>
      <c r="K148" s="225"/>
    </row>
    <row r="149" spans="1:11" ht="13.5" customHeight="1">
      <c r="A149" s="226" t="s">
        <v>132</v>
      </c>
      <c r="B149" s="227"/>
      <c r="C149" s="228" t="s">
        <v>183</v>
      </c>
      <c r="D149" s="150" t="s">
        <v>667</v>
      </c>
      <c r="E149" s="151" t="s">
        <v>726</v>
      </c>
      <c r="F149" s="151"/>
      <c r="G149" s="262"/>
      <c r="H149" s="80"/>
      <c r="I149" s="223"/>
      <c r="J149" s="224"/>
      <c r="K149" s="225"/>
    </row>
    <row r="150" spans="1:11" ht="13.5" customHeight="1">
      <c r="A150" s="216"/>
      <c r="B150" s="217">
        <v>48</v>
      </c>
      <c r="C150" s="218" t="s">
        <v>546</v>
      </c>
      <c r="D150" s="147" t="s">
        <v>515</v>
      </c>
      <c r="E150" s="148" t="s">
        <v>729</v>
      </c>
      <c r="F150" s="148"/>
      <c r="G150" s="261" t="s">
        <v>1001</v>
      </c>
      <c r="H150" s="78"/>
      <c r="I150" s="223"/>
      <c r="J150" s="224"/>
      <c r="K150" s="225"/>
    </row>
    <row r="151" spans="1:11" ht="13.5" customHeight="1">
      <c r="A151" s="226" t="s">
        <v>171</v>
      </c>
      <c r="B151" s="227"/>
      <c r="C151" s="228" t="s">
        <v>176</v>
      </c>
      <c r="D151" s="150" t="s">
        <v>656</v>
      </c>
      <c r="E151" s="151" t="s">
        <v>730</v>
      </c>
      <c r="F151" s="151"/>
      <c r="G151" s="262"/>
      <c r="H151" s="80"/>
      <c r="I151" s="223"/>
      <c r="J151" s="224"/>
      <c r="K151" s="225"/>
    </row>
    <row r="152" spans="1:11" ht="13.5" customHeight="1">
      <c r="A152" s="216"/>
      <c r="B152" s="217">
        <v>6</v>
      </c>
      <c r="C152" s="218" t="s">
        <v>508</v>
      </c>
      <c r="D152" s="147" t="s">
        <v>509</v>
      </c>
      <c r="E152" s="148"/>
      <c r="F152" s="148"/>
      <c r="G152" s="261" t="s">
        <v>510</v>
      </c>
      <c r="H152" s="78"/>
      <c r="I152" s="223"/>
      <c r="J152" s="224"/>
      <c r="K152" s="225"/>
    </row>
    <row r="153" spans="1:11" ht="13.5" customHeight="1">
      <c r="A153" s="226" t="s">
        <v>138</v>
      </c>
      <c r="B153" s="227"/>
      <c r="C153" s="228" t="s">
        <v>113</v>
      </c>
      <c r="D153" s="150" t="s">
        <v>511</v>
      </c>
      <c r="E153" s="151"/>
      <c r="F153" s="151"/>
      <c r="G153" s="262"/>
      <c r="H153" s="80"/>
      <c r="I153" s="223"/>
      <c r="J153" s="224"/>
      <c r="K153" s="225"/>
    </row>
    <row r="154" spans="1:11" ht="13.5" customHeight="1">
      <c r="A154" s="216"/>
      <c r="B154" s="217">
        <v>203</v>
      </c>
      <c r="C154" s="218" t="s">
        <v>570</v>
      </c>
      <c r="D154" s="147"/>
      <c r="E154" s="148"/>
      <c r="F154" s="148"/>
      <c r="G154" s="261" t="s">
        <v>571</v>
      </c>
      <c r="H154" s="78"/>
      <c r="I154" s="223"/>
      <c r="J154" s="224"/>
      <c r="K154" s="225"/>
    </row>
    <row r="155" spans="1:11" ht="13.5" customHeight="1">
      <c r="A155" s="226" t="s">
        <v>189</v>
      </c>
      <c r="B155" s="227"/>
      <c r="C155" s="228" t="s">
        <v>149</v>
      </c>
      <c r="D155" s="150"/>
      <c r="E155" s="151"/>
      <c r="F155" s="151"/>
      <c r="G155" s="262"/>
      <c r="H155" s="80"/>
      <c r="I155" s="223"/>
      <c r="J155" s="224"/>
      <c r="K155" s="225"/>
    </row>
  </sheetData>
  <mergeCells count="4">
    <mergeCell ref="A2:H2"/>
    <mergeCell ref="A3:H3"/>
    <mergeCell ref="A4:H4"/>
    <mergeCell ref="D6:F6"/>
  </mergeCells>
  <printOptions horizontalCentered="1"/>
  <pageMargins left="0.7480314960629921" right="0.7480314960629921" top="0" bottom="0" header="0" footer="0"/>
  <pageSetup horizontalDpi="600" verticalDpi="600" orientation="portrait" paperSize="9" r:id="rId1"/>
  <rowBreaks count="1" manualBreakCount="1">
    <brk id="6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15"/>
  </sheetPr>
  <dimension ref="A1:S155"/>
  <sheetViews>
    <sheetView tabSelected="1" workbookViewId="0" topLeftCell="A1">
      <selection activeCell="A7" sqref="A7"/>
    </sheetView>
  </sheetViews>
  <sheetFormatPr defaultColWidth="9.140625" defaultRowHeight="12.75"/>
  <cols>
    <col min="1" max="1" width="7.140625" style="50" customWidth="1"/>
    <col min="2" max="2" width="4.28125" style="50" customWidth="1"/>
    <col min="3" max="3" width="23.421875" style="50" customWidth="1"/>
    <col min="4" max="15" width="6.7109375" style="153" customWidth="1"/>
    <col min="16" max="16" width="6.7109375" style="50" customWidth="1"/>
    <col min="17" max="17" width="14.57421875" style="50" customWidth="1"/>
    <col min="18" max="18" width="3.57421875" style="50" customWidth="1"/>
    <col min="19" max="19" width="9.140625" style="140" customWidth="1"/>
  </cols>
  <sheetData>
    <row r="1" spans="1:17" ht="4.5" customHeight="1">
      <c r="A1" s="63"/>
      <c r="B1" s="62"/>
      <c r="C1" s="6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62"/>
      <c r="Q1" s="62"/>
    </row>
    <row r="2" spans="1:17" ht="15.75">
      <c r="A2" s="276" t="str">
        <f>Startlist!$F2</f>
        <v>NESTE HARJU RALLY 2016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spans="1:17" ht="15">
      <c r="A3" s="277" t="str">
        <f>Startlist!$F3</f>
        <v>27-28 May 2016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</row>
    <row r="4" spans="1:17" ht="15">
      <c r="A4" s="277" t="str">
        <f>Startlist!$F4</f>
        <v>Harjumaa, Estonia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</row>
    <row r="5" spans="1:17" ht="15">
      <c r="A5" s="11" t="s">
        <v>68</v>
      </c>
      <c r="B5" s="49"/>
      <c r="C5" s="49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49"/>
      <c r="Q5" s="49"/>
    </row>
    <row r="6" spans="1:17" ht="12.75">
      <c r="A6" s="35" t="s">
        <v>79</v>
      </c>
      <c r="B6" s="27" t="s">
        <v>80</v>
      </c>
      <c r="C6" s="28" t="s">
        <v>81</v>
      </c>
      <c r="D6" s="278" t="s">
        <v>107</v>
      </c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80"/>
      <c r="P6" s="26" t="s">
        <v>90</v>
      </c>
      <c r="Q6" s="26" t="s">
        <v>101</v>
      </c>
    </row>
    <row r="7" spans="1:17" ht="12.75">
      <c r="A7" s="34" t="s">
        <v>103</v>
      </c>
      <c r="B7" s="29"/>
      <c r="C7" s="30" t="s">
        <v>77</v>
      </c>
      <c r="D7" s="144" t="s">
        <v>82</v>
      </c>
      <c r="E7" s="145" t="s">
        <v>83</v>
      </c>
      <c r="F7" s="145" t="s">
        <v>84</v>
      </c>
      <c r="G7" s="145" t="s">
        <v>85</v>
      </c>
      <c r="H7" s="145" t="s">
        <v>86</v>
      </c>
      <c r="I7" s="145" t="s">
        <v>87</v>
      </c>
      <c r="J7" s="145" t="s">
        <v>88</v>
      </c>
      <c r="K7" s="145" t="s">
        <v>199</v>
      </c>
      <c r="L7" s="145" t="s">
        <v>220</v>
      </c>
      <c r="M7" s="145" t="s">
        <v>343</v>
      </c>
      <c r="N7" s="145" t="s">
        <v>344</v>
      </c>
      <c r="O7" s="146">
        <v>12</v>
      </c>
      <c r="P7" s="33"/>
      <c r="Q7" s="34" t="s">
        <v>102</v>
      </c>
    </row>
    <row r="8" spans="1:19" ht="12.75">
      <c r="A8" s="70" t="s">
        <v>442</v>
      </c>
      <c r="B8" s="76">
        <v>1</v>
      </c>
      <c r="C8" s="71" t="s">
        <v>443</v>
      </c>
      <c r="D8" s="147" t="s">
        <v>444</v>
      </c>
      <c r="E8" s="148" t="s">
        <v>445</v>
      </c>
      <c r="F8" s="148" t="s">
        <v>765</v>
      </c>
      <c r="G8" s="148" t="s">
        <v>1165</v>
      </c>
      <c r="H8" s="148" t="s">
        <v>1166</v>
      </c>
      <c r="I8" s="148" t="s">
        <v>1167</v>
      </c>
      <c r="J8" s="148" t="s">
        <v>1535</v>
      </c>
      <c r="K8" s="148" t="s">
        <v>1536</v>
      </c>
      <c r="L8" s="148" t="s">
        <v>1537</v>
      </c>
      <c r="M8" s="148" t="s">
        <v>1785</v>
      </c>
      <c r="N8" s="148" t="s">
        <v>1786</v>
      </c>
      <c r="O8" s="149" t="s">
        <v>1787</v>
      </c>
      <c r="P8" s="65"/>
      <c r="Q8" s="66" t="s">
        <v>1788</v>
      </c>
      <c r="R8" s="57"/>
      <c r="S8" s="139"/>
    </row>
    <row r="9" spans="1:19" ht="12.75">
      <c r="A9" s="67" t="s">
        <v>110</v>
      </c>
      <c r="B9" s="72"/>
      <c r="C9" s="73" t="s">
        <v>113</v>
      </c>
      <c r="D9" s="150" t="s">
        <v>446</v>
      </c>
      <c r="E9" s="151" t="s">
        <v>447</v>
      </c>
      <c r="F9" s="151" t="s">
        <v>459</v>
      </c>
      <c r="G9" s="151" t="s">
        <v>459</v>
      </c>
      <c r="H9" s="151" t="s">
        <v>447</v>
      </c>
      <c r="I9" s="151" t="s">
        <v>453</v>
      </c>
      <c r="J9" s="151" t="s">
        <v>459</v>
      </c>
      <c r="K9" s="151" t="s">
        <v>447</v>
      </c>
      <c r="L9" s="151" t="s">
        <v>453</v>
      </c>
      <c r="M9" s="151" t="s">
        <v>447</v>
      </c>
      <c r="N9" s="151" t="s">
        <v>459</v>
      </c>
      <c r="O9" s="152" t="s">
        <v>1789</v>
      </c>
      <c r="P9" s="74"/>
      <c r="Q9" s="75" t="s">
        <v>448</v>
      </c>
      <c r="R9" s="57"/>
      <c r="S9" s="139"/>
    </row>
    <row r="10" spans="1:19" ht="12.75">
      <c r="A10" s="70" t="s">
        <v>449</v>
      </c>
      <c r="B10" s="76">
        <v>2</v>
      </c>
      <c r="C10" s="71" t="s">
        <v>450</v>
      </c>
      <c r="D10" s="147" t="s">
        <v>451</v>
      </c>
      <c r="E10" s="148" t="s">
        <v>452</v>
      </c>
      <c r="F10" s="148" t="s">
        <v>767</v>
      </c>
      <c r="G10" s="148" t="s">
        <v>1168</v>
      </c>
      <c r="H10" s="148" t="s">
        <v>1169</v>
      </c>
      <c r="I10" s="148" t="s">
        <v>1170</v>
      </c>
      <c r="J10" s="148" t="s">
        <v>1541</v>
      </c>
      <c r="K10" s="148" t="s">
        <v>1542</v>
      </c>
      <c r="L10" s="148" t="s">
        <v>1543</v>
      </c>
      <c r="M10" s="148" t="s">
        <v>1790</v>
      </c>
      <c r="N10" s="148" t="s">
        <v>1791</v>
      </c>
      <c r="O10" s="149" t="s">
        <v>1792</v>
      </c>
      <c r="P10" s="65"/>
      <c r="Q10" s="66" t="s">
        <v>1793</v>
      </c>
      <c r="R10" s="57"/>
      <c r="S10" s="139"/>
    </row>
    <row r="11" spans="1:19" ht="12.75">
      <c r="A11" s="67" t="s">
        <v>110</v>
      </c>
      <c r="B11" s="72"/>
      <c r="C11" s="73" t="s">
        <v>113</v>
      </c>
      <c r="D11" s="150" t="s">
        <v>447</v>
      </c>
      <c r="E11" s="151" t="s">
        <v>453</v>
      </c>
      <c r="F11" s="151" t="s">
        <v>447</v>
      </c>
      <c r="G11" s="151" t="s">
        <v>453</v>
      </c>
      <c r="H11" s="151" t="s">
        <v>453</v>
      </c>
      <c r="I11" s="151" t="s">
        <v>447</v>
      </c>
      <c r="J11" s="151" t="s">
        <v>447</v>
      </c>
      <c r="K11" s="151" t="s">
        <v>459</v>
      </c>
      <c r="L11" s="151" t="s">
        <v>459</v>
      </c>
      <c r="M11" s="151" t="s">
        <v>453</v>
      </c>
      <c r="N11" s="151" t="s">
        <v>453</v>
      </c>
      <c r="O11" s="152" t="s">
        <v>453</v>
      </c>
      <c r="P11" s="74"/>
      <c r="Q11" s="75" t="s">
        <v>1794</v>
      </c>
      <c r="R11" s="57"/>
      <c r="S11" s="139"/>
    </row>
    <row r="12" spans="1:19" ht="12.75">
      <c r="A12" s="70" t="s">
        <v>454</v>
      </c>
      <c r="B12" s="76">
        <v>3</v>
      </c>
      <c r="C12" s="71" t="s">
        <v>455</v>
      </c>
      <c r="D12" s="147" t="s">
        <v>456</v>
      </c>
      <c r="E12" s="148" t="s">
        <v>457</v>
      </c>
      <c r="F12" s="148" t="s">
        <v>767</v>
      </c>
      <c r="G12" s="148" t="s">
        <v>1171</v>
      </c>
      <c r="H12" s="148" t="s">
        <v>1172</v>
      </c>
      <c r="I12" s="148" t="s">
        <v>587</v>
      </c>
      <c r="J12" s="148" t="s">
        <v>1538</v>
      </c>
      <c r="K12" s="148" t="s">
        <v>1539</v>
      </c>
      <c r="L12" s="148" t="s">
        <v>1540</v>
      </c>
      <c r="M12" s="148" t="s">
        <v>1795</v>
      </c>
      <c r="N12" s="148" t="s">
        <v>1796</v>
      </c>
      <c r="O12" s="149" t="s">
        <v>1797</v>
      </c>
      <c r="P12" s="65"/>
      <c r="Q12" s="66" t="s">
        <v>1798</v>
      </c>
      <c r="R12" s="57"/>
      <c r="S12" s="139"/>
    </row>
    <row r="13" spans="1:19" ht="12.75">
      <c r="A13" s="67" t="s">
        <v>110</v>
      </c>
      <c r="B13" s="72"/>
      <c r="C13" s="73" t="s">
        <v>119</v>
      </c>
      <c r="D13" s="150" t="s">
        <v>458</v>
      </c>
      <c r="E13" s="151" t="s">
        <v>459</v>
      </c>
      <c r="F13" s="151" t="s">
        <v>447</v>
      </c>
      <c r="G13" s="151" t="s">
        <v>447</v>
      </c>
      <c r="H13" s="151" t="s">
        <v>459</v>
      </c>
      <c r="I13" s="151" t="s">
        <v>459</v>
      </c>
      <c r="J13" s="151" t="s">
        <v>453</v>
      </c>
      <c r="K13" s="151" t="s">
        <v>453</v>
      </c>
      <c r="L13" s="151" t="s">
        <v>447</v>
      </c>
      <c r="M13" s="151" t="s">
        <v>459</v>
      </c>
      <c r="N13" s="151" t="s">
        <v>447</v>
      </c>
      <c r="O13" s="152" t="s">
        <v>447</v>
      </c>
      <c r="P13" s="74"/>
      <c r="Q13" s="75" t="s">
        <v>1799</v>
      </c>
      <c r="R13" s="57"/>
      <c r="S13" s="139"/>
    </row>
    <row r="14" spans="1:19" ht="12.75">
      <c r="A14" s="70" t="s">
        <v>460</v>
      </c>
      <c r="B14" s="76">
        <v>9</v>
      </c>
      <c r="C14" s="71" t="s">
        <v>466</v>
      </c>
      <c r="D14" s="147" t="s">
        <v>467</v>
      </c>
      <c r="E14" s="148" t="s">
        <v>468</v>
      </c>
      <c r="F14" s="148" t="s">
        <v>772</v>
      </c>
      <c r="G14" s="148" t="s">
        <v>1173</v>
      </c>
      <c r="H14" s="148" t="s">
        <v>1174</v>
      </c>
      <c r="I14" s="148" t="s">
        <v>1175</v>
      </c>
      <c r="J14" s="148" t="s">
        <v>1544</v>
      </c>
      <c r="K14" s="148" t="s">
        <v>1545</v>
      </c>
      <c r="L14" s="148" t="s">
        <v>1546</v>
      </c>
      <c r="M14" s="148" t="s">
        <v>1800</v>
      </c>
      <c r="N14" s="148" t="s">
        <v>1801</v>
      </c>
      <c r="O14" s="149" t="s">
        <v>1802</v>
      </c>
      <c r="P14" s="65"/>
      <c r="Q14" s="66" t="s">
        <v>1803</v>
      </c>
      <c r="R14" s="57"/>
      <c r="S14" s="139"/>
    </row>
    <row r="15" spans="1:19" ht="12.75">
      <c r="A15" s="67" t="s">
        <v>138</v>
      </c>
      <c r="B15" s="72"/>
      <c r="C15" s="73" t="s">
        <v>122</v>
      </c>
      <c r="D15" s="150" t="s">
        <v>469</v>
      </c>
      <c r="E15" s="151" t="s">
        <v>470</v>
      </c>
      <c r="F15" s="151" t="s">
        <v>465</v>
      </c>
      <c r="G15" s="151" t="s">
        <v>469</v>
      </c>
      <c r="H15" s="151" t="s">
        <v>469</v>
      </c>
      <c r="I15" s="151" t="s">
        <v>469</v>
      </c>
      <c r="J15" s="151" t="s">
        <v>469</v>
      </c>
      <c r="K15" s="151" t="s">
        <v>465</v>
      </c>
      <c r="L15" s="151" t="s">
        <v>1215</v>
      </c>
      <c r="M15" s="151" t="s">
        <v>1550</v>
      </c>
      <c r="N15" s="151" t="s">
        <v>469</v>
      </c>
      <c r="O15" s="152" t="s">
        <v>1884</v>
      </c>
      <c r="P15" s="74"/>
      <c r="Q15" s="75" t="s">
        <v>1804</v>
      </c>
      <c r="R15" s="57"/>
      <c r="S15" s="139"/>
    </row>
    <row r="16" spans="1:19" ht="12.75">
      <c r="A16" s="70" t="s">
        <v>1805</v>
      </c>
      <c r="B16" s="76">
        <v>208</v>
      </c>
      <c r="C16" s="71" t="s">
        <v>538</v>
      </c>
      <c r="D16" s="147" t="s">
        <v>574</v>
      </c>
      <c r="E16" s="148" t="s">
        <v>575</v>
      </c>
      <c r="F16" s="148" t="s">
        <v>787</v>
      </c>
      <c r="G16" s="148" t="s">
        <v>1188</v>
      </c>
      <c r="H16" s="148" t="s">
        <v>1189</v>
      </c>
      <c r="I16" s="148" t="s">
        <v>1190</v>
      </c>
      <c r="J16" s="148" t="s">
        <v>1557</v>
      </c>
      <c r="K16" s="148" t="s">
        <v>1558</v>
      </c>
      <c r="L16" s="148" t="s">
        <v>1559</v>
      </c>
      <c r="M16" s="148" t="s">
        <v>1806</v>
      </c>
      <c r="N16" s="148" t="s">
        <v>1807</v>
      </c>
      <c r="O16" s="149" t="s">
        <v>1808</v>
      </c>
      <c r="P16" s="65"/>
      <c r="Q16" s="66" t="s">
        <v>1809</v>
      </c>
      <c r="R16" s="57"/>
      <c r="S16" s="139"/>
    </row>
    <row r="17" spans="1:19" ht="12.75">
      <c r="A17" s="67" t="s">
        <v>189</v>
      </c>
      <c r="B17" s="72"/>
      <c r="C17" s="73" t="s">
        <v>134</v>
      </c>
      <c r="D17" s="150" t="s">
        <v>576</v>
      </c>
      <c r="E17" s="151" t="s">
        <v>610</v>
      </c>
      <c r="F17" s="151" t="s">
        <v>608</v>
      </c>
      <c r="G17" s="151" t="s">
        <v>614</v>
      </c>
      <c r="H17" s="151" t="s">
        <v>1257</v>
      </c>
      <c r="I17" s="151" t="s">
        <v>1219</v>
      </c>
      <c r="J17" s="151" t="s">
        <v>498</v>
      </c>
      <c r="K17" s="151" t="s">
        <v>1560</v>
      </c>
      <c r="L17" s="151" t="s">
        <v>796</v>
      </c>
      <c r="M17" s="151" t="s">
        <v>465</v>
      </c>
      <c r="N17" s="151" t="s">
        <v>1560</v>
      </c>
      <c r="O17" s="152" t="s">
        <v>609</v>
      </c>
      <c r="P17" s="74"/>
      <c r="Q17" s="75" t="s">
        <v>1810</v>
      </c>
      <c r="R17" s="57"/>
      <c r="S17" s="139"/>
    </row>
    <row r="18" spans="1:19" ht="12.75">
      <c r="A18" s="70" t="s">
        <v>779</v>
      </c>
      <c r="B18" s="76">
        <v>12</v>
      </c>
      <c r="C18" s="71" t="s">
        <v>476</v>
      </c>
      <c r="D18" s="147" t="s">
        <v>477</v>
      </c>
      <c r="E18" s="148" t="s">
        <v>478</v>
      </c>
      <c r="F18" s="148" t="s">
        <v>780</v>
      </c>
      <c r="G18" s="148" t="s">
        <v>1180</v>
      </c>
      <c r="H18" s="148" t="s">
        <v>1181</v>
      </c>
      <c r="I18" s="148" t="s">
        <v>1182</v>
      </c>
      <c r="J18" s="148" t="s">
        <v>1547</v>
      </c>
      <c r="K18" s="148" t="s">
        <v>1548</v>
      </c>
      <c r="L18" s="148" t="s">
        <v>1549</v>
      </c>
      <c r="M18" s="148" t="s">
        <v>1811</v>
      </c>
      <c r="N18" s="148" t="s">
        <v>1812</v>
      </c>
      <c r="O18" s="149" t="s">
        <v>1813</v>
      </c>
      <c r="P18" s="65"/>
      <c r="Q18" s="66" t="s">
        <v>1814</v>
      </c>
      <c r="R18" s="57"/>
      <c r="S18" s="139"/>
    </row>
    <row r="19" spans="1:19" ht="12.75">
      <c r="A19" s="67" t="s">
        <v>138</v>
      </c>
      <c r="B19" s="72"/>
      <c r="C19" s="73" t="s">
        <v>271</v>
      </c>
      <c r="D19" s="150" t="s">
        <v>479</v>
      </c>
      <c r="E19" s="151" t="s">
        <v>605</v>
      </c>
      <c r="F19" s="151" t="s">
        <v>469</v>
      </c>
      <c r="G19" s="151" t="s">
        <v>1255</v>
      </c>
      <c r="H19" s="151" t="s">
        <v>652</v>
      </c>
      <c r="I19" s="151" t="s">
        <v>822</v>
      </c>
      <c r="J19" s="151" t="s">
        <v>479</v>
      </c>
      <c r="K19" s="151" t="s">
        <v>623</v>
      </c>
      <c r="L19" s="151" t="s">
        <v>469</v>
      </c>
      <c r="M19" s="151" t="s">
        <v>610</v>
      </c>
      <c r="N19" s="151" t="s">
        <v>1215</v>
      </c>
      <c r="O19" s="152" t="s">
        <v>1815</v>
      </c>
      <c r="P19" s="74"/>
      <c r="Q19" s="75" t="s">
        <v>1816</v>
      </c>
      <c r="R19" s="57"/>
      <c r="S19" s="139"/>
    </row>
    <row r="20" spans="1:19" ht="12.75">
      <c r="A20" s="70" t="s">
        <v>1817</v>
      </c>
      <c r="B20" s="76">
        <v>8</v>
      </c>
      <c r="C20" s="71" t="s">
        <v>471</v>
      </c>
      <c r="D20" s="147" t="s">
        <v>472</v>
      </c>
      <c r="E20" s="148" t="s">
        <v>473</v>
      </c>
      <c r="F20" s="148" t="s">
        <v>776</v>
      </c>
      <c r="G20" s="148" t="s">
        <v>1176</v>
      </c>
      <c r="H20" s="148" t="s">
        <v>1177</v>
      </c>
      <c r="I20" s="148" t="s">
        <v>1178</v>
      </c>
      <c r="J20" s="148" t="s">
        <v>1554</v>
      </c>
      <c r="K20" s="148" t="s">
        <v>1555</v>
      </c>
      <c r="L20" s="148" t="s">
        <v>1556</v>
      </c>
      <c r="M20" s="148" t="s">
        <v>1818</v>
      </c>
      <c r="N20" s="148" t="s">
        <v>1819</v>
      </c>
      <c r="O20" s="149" t="s">
        <v>1820</v>
      </c>
      <c r="P20" s="65"/>
      <c r="Q20" s="66" t="s">
        <v>1821</v>
      </c>
      <c r="R20" s="57"/>
      <c r="S20" s="139"/>
    </row>
    <row r="21" spans="1:19" ht="12.75">
      <c r="A21" s="67" t="s">
        <v>110</v>
      </c>
      <c r="B21" s="72"/>
      <c r="C21" s="73" t="s">
        <v>119</v>
      </c>
      <c r="D21" s="150" t="s">
        <v>474</v>
      </c>
      <c r="E21" s="151" t="s">
        <v>475</v>
      </c>
      <c r="F21" s="151" t="s">
        <v>474</v>
      </c>
      <c r="G21" s="151" t="s">
        <v>1254</v>
      </c>
      <c r="H21" s="151" t="s">
        <v>579</v>
      </c>
      <c r="I21" s="151" t="s">
        <v>1179</v>
      </c>
      <c r="J21" s="151" t="s">
        <v>1258</v>
      </c>
      <c r="K21" s="151" t="s">
        <v>1179</v>
      </c>
      <c r="L21" s="151" t="s">
        <v>1258</v>
      </c>
      <c r="M21" s="151" t="s">
        <v>1198</v>
      </c>
      <c r="N21" s="151" t="s">
        <v>1187</v>
      </c>
      <c r="O21" s="152" t="s">
        <v>1198</v>
      </c>
      <c r="P21" s="74"/>
      <c r="Q21" s="75" t="s">
        <v>1822</v>
      </c>
      <c r="R21" s="57"/>
      <c r="S21" s="139"/>
    </row>
    <row r="22" spans="1:19" ht="12.75">
      <c r="A22" s="70" t="s">
        <v>1823</v>
      </c>
      <c r="B22" s="76">
        <v>7</v>
      </c>
      <c r="C22" s="71" t="s">
        <v>480</v>
      </c>
      <c r="D22" s="147" t="s">
        <v>481</v>
      </c>
      <c r="E22" s="148" t="s">
        <v>482</v>
      </c>
      <c r="F22" s="148" t="s">
        <v>784</v>
      </c>
      <c r="G22" s="148" t="s">
        <v>1184</v>
      </c>
      <c r="H22" s="148" t="s">
        <v>1185</v>
      </c>
      <c r="I22" s="148" t="s">
        <v>1186</v>
      </c>
      <c r="J22" s="148" t="s">
        <v>1551</v>
      </c>
      <c r="K22" s="148" t="s">
        <v>1552</v>
      </c>
      <c r="L22" s="148" t="s">
        <v>1553</v>
      </c>
      <c r="M22" s="148" t="s">
        <v>1824</v>
      </c>
      <c r="N22" s="148" t="s">
        <v>1825</v>
      </c>
      <c r="O22" s="149" t="s">
        <v>1826</v>
      </c>
      <c r="P22" s="65"/>
      <c r="Q22" s="66" t="s">
        <v>1827</v>
      </c>
      <c r="R22" s="57"/>
      <c r="S22" s="139"/>
    </row>
    <row r="23" spans="1:19" ht="12.75">
      <c r="A23" s="67" t="s">
        <v>110</v>
      </c>
      <c r="B23" s="72"/>
      <c r="C23" s="73" t="s">
        <v>119</v>
      </c>
      <c r="D23" s="150" t="s">
        <v>579</v>
      </c>
      <c r="E23" s="151" t="s">
        <v>483</v>
      </c>
      <c r="F23" s="151" t="s">
        <v>785</v>
      </c>
      <c r="G23" s="151" t="s">
        <v>511</v>
      </c>
      <c r="H23" s="151" t="s">
        <v>511</v>
      </c>
      <c r="I23" s="151" t="s">
        <v>474</v>
      </c>
      <c r="J23" s="151" t="s">
        <v>474</v>
      </c>
      <c r="K23" s="151" t="s">
        <v>1187</v>
      </c>
      <c r="L23" s="151" t="s">
        <v>1187</v>
      </c>
      <c r="M23" s="151" t="s">
        <v>630</v>
      </c>
      <c r="N23" s="151" t="s">
        <v>1197</v>
      </c>
      <c r="O23" s="152" t="s">
        <v>1202</v>
      </c>
      <c r="P23" s="74"/>
      <c r="Q23" s="75" t="s">
        <v>1828</v>
      </c>
      <c r="R23" s="57"/>
      <c r="S23" s="139"/>
    </row>
    <row r="24" spans="1:19" ht="12.75">
      <c r="A24" s="70" t="s">
        <v>790</v>
      </c>
      <c r="B24" s="76">
        <v>207</v>
      </c>
      <c r="C24" s="71" t="s">
        <v>551</v>
      </c>
      <c r="D24" s="147" t="s">
        <v>612</v>
      </c>
      <c r="E24" s="148" t="s">
        <v>613</v>
      </c>
      <c r="F24" s="148" t="s">
        <v>801</v>
      </c>
      <c r="G24" s="148" t="s">
        <v>1207</v>
      </c>
      <c r="H24" s="148" t="s">
        <v>1185</v>
      </c>
      <c r="I24" s="148" t="s">
        <v>1208</v>
      </c>
      <c r="J24" s="148" t="s">
        <v>1566</v>
      </c>
      <c r="K24" s="148" t="s">
        <v>1567</v>
      </c>
      <c r="L24" s="148" t="s">
        <v>1568</v>
      </c>
      <c r="M24" s="148" t="s">
        <v>1829</v>
      </c>
      <c r="N24" s="148" t="s">
        <v>1830</v>
      </c>
      <c r="O24" s="149" t="s">
        <v>1831</v>
      </c>
      <c r="P24" s="65"/>
      <c r="Q24" s="66" t="s">
        <v>1832</v>
      </c>
      <c r="R24" s="57"/>
      <c r="S24" s="139"/>
    </row>
    <row r="25" spans="1:19" ht="12.75">
      <c r="A25" s="67" t="s">
        <v>189</v>
      </c>
      <c r="B25" s="72"/>
      <c r="C25" s="73" t="s">
        <v>219</v>
      </c>
      <c r="D25" s="150" t="s">
        <v>614</v>
      </c>
      <c r="E25" s="151" t="s">
        <v>615</v>
      </c>
      <c r="F25" s="151" t="s">
        <v>803</v>
      </c>
      <c r="G25" s="151" t="s">
        <v>1259</v>
      </c>
      <c r="H25" s="151" t="s">
        <v>1215</v>
      </c>
      <c r="I25" s="151" t="s">
        <v>1240</v>
      </c>
      <c r="J25" s="151" t="s">
        <v>502</v>
      </c>
      <c r="K25" s="151" t="s">
        <v>1205</v>
      </c>
      <c r="L25" s="151" t="s">
        <v>1228</v>
      </c>
      <c r="M25" s="151" t="s">
        <v>469</v>
      </c>
      <c r="N25" s="151" t="s">
        <v>1246</v>
      </c>
      <c r="O25" s="152" t="s">
        <v>1259</v>
      </c>
      <c r="P25" s="74"/>
      <c r="Q25" s="75" t="s">
        <v>1833</v>
      </c>
      <c r="R25" s="57"/>
      <c r="S25" s="139"/>
    </row>
    <row r="26" spans="1:19" ht="12.75">
      <c r="A26" s="70" t="s">
        <v>793</v>
      </c>
      <c r="B26" s="76">
        <v>10</v>
      </c>
      <c r="C26" s="71" t="s">
        <v>488</v>
      </c>
      <c r="D26" s="147" t="s">
        <v>489</v>
      </c>
      <c r="E26" s="148" t="s">
        <v>490</v>
      </c>
      <c r="F26" s="148" t="s">
        <v>805</v>
      </c>
      <c r="G26" s="148" t="s">
        <v>1191</v>
      </c>
      <c r="H26" s="148" t="s">
        <v>1192</v>
      </c>
      <c r="I26" s="148" t="s">
        <v>1193</v>
      </c>
      <c r="J26" s="148" t="s">
        <v>1561</v>
      </c>
      <c r="K26" s="148" t="s">
        <v>1562</v>
      </c>
      <c r="L26" s="148" t="s">
        <v>1563</v>
      </c>
      <c r="M26" s="148" t="s">
        <v>1834</v>
      </c>
      <c r="N26" s="148" t="s">
        <v>1835</v>
      </c>
      <c r="O26" s="149" t="s">
        <v>1836</v>
      </c>
      <c r="P26" s="65"/>
      <c r="Q26" s="66" t="s">
        <v>1837</v>
      </c>
      <c r="R26" s="57"/>
      <c r="S26" s="139"/>
    </row>
    <row r="27" spans="1:19" ht="12.75">
      <c r="A27" s="67" t="s">
        <v>138</v>
      </c>
      <c r="B27" s="72"/>
      <c r="C27" s="73" t="s">
        <v>124</v>
      </c>
      <c r="D27" s="150" t="s">
        <v>649</v>
      </c>
      <c r="E27" s="151" t="s">
        <v>623</v>
      </c>
      <c r="F27" s="151" t="s">
        <v>649</v>
      </c>
      <c r="G27" s="151" t="s">
        <v>651</v>
      </c>
      <c r="H27" s="151" t="s">
        <v>1261</v>
      </c>
      <c r="I27" s="151" t="s">
        <v>837</v>
      </c>
      <c r="J27" s="151" t="s">
        <v>1605</v>
      </c>
      <c r="K27" s="151" t="s">
        <v>1224</v>
      </c>
      <c r="L27" s="151" t="s">
        <v>1224</v>
      </c>
      <c r="M27" s="151" t="s">
        <v>1246</v>
      </c>
      <c r="N27" s="151" t="s">
        <v>1245</v>
      </c>
      <c r="O27" s="152" t="s">
        <v>1605</v>
      </c>
      <c r="P27" s="74"/>
      <c r="Q27" s="75" t="s">
        <v>1838</v>
      </c>
      <c r="R27" s="57"/>
      <c r="S27" s="139"/>
    </row>
    <row r="28" spans="1:19" ht="12.75">
      <c r="A28" s="70" t="s">
        <v>1206</v>
      </c>
      <c r="B28" s="76">
        <v>23</v>
      </c>
      <c r="C28" s="71" t="s">
        <v>522</v>
      </c>
      <c r="D28" s="147" t="s">
        <v>577</v>
      </c>
      <c r="E28" s="148" t="s">
        <v>578</v>
      </c>
      <c r="F28" s="148" t="s">
        <v>808</v>
      </c>
      <c r="G28" s="148" t="s">
        <v>1211</v>
      </c>
      <c r="H28" s="148" t="s">
        <v>1212</v>
      </c>
      <c r="I28" s="148" t="s">
        <v>1213</v>
      </c>
      <c r="J28" s="148" t="s">
        <v>1570</v>
      </c>
      <c r="K28" s="148" t="s">
        <v>1571</v>
      </c>
      <c r="L28" s="148" t="s">
        <v>1572</v>
      </c>
      <c r="M28" s="148" t="s">
        <v>1839</v>
      </c>
      <c r="N28" s="148" t="s">
        <v>1840</v>
      </c>
      <c r="O28" s="149" t="s">
        <v>1841</v>
      </c>
      <c r="P28" s="65"/>
      <c r="Q28" s="66" t="s">
        <v>1842</v>
      </c>
      <c r="R28" s="57"/>
      <c r="S28" s="139"/>
    </row>
    <row r="29" spans="1:19" ht="12.75">
      <c r="A29" s="67" t="s">
        <v>138</v>
      </c>
      <c r="B29" s="72"/>
      <c r="C29" s="73" t="s">
        <v>122</v>
      </c>
      <c r="D29" s="150" t="s">
        <v>650</v>
      </c>
      <c r="E29" s="151" t="s">
        <v>624</v>
      </c>
      <c r="F29" s="151" t="s">
        <v>479</v>
      </c>
      <c r="G29" s="151" t="s">
        <v>1183</v>
      </c>
      <c r="H29" s="151" t="s">
        <v>1324</v>
      </c>
      <c r="I29" s="151" t="s">
        <v>1205</v>
      </c>
      <c r="J29" s="151" t="s">
        <v>511</v>
      </c>
      <c r="K29" s="151" t="s">
        <v>624</v>
      </c>
      <c r="L29" s="151" t="s">
        <v>624</v>
      </c>
      <c r="M29" s="151" t="s">
        <v>1254</v>
      </c>
      <c r="N29" s="151" t="s">
        <v>1224</v>
      </c>
      <c r="O29" s="152" t="s">
        <v>479</v>
      </c>
      <c r="P29" s="74"/>
      <c r="Q29" s="75" t="s">
        <v>1843</v>
      </c>
      <c r="R29" s="57"/>
      <c r="S29" s="139"/>
    </row>
    <row r="30" spans="1:19" ht="12.75">
      <c r="A30" s="70" t="s">
        <v>1210</v>
      </c>
      <c r="B30" s="76">
        <v>201</v>
      </c>
      <c r="C30" s="71" t="s">
        <v>568</v>
      </c>
      <c r="D30" s="147" t="s">
        <v>582</v>
      </c>
      <c r="E30" s="148" t="s">
        <v>583</v>
      </c>
      <c r="F30" s="148" t="s">
        <v>824</v>
      </c>
      <c r="G30" s="148" t="s">
        <v>1221</v>
      </c>
      <c r="H30" s="148" t="s">
        <v>1222</v>
      </c>
      <c r="I30" s="148" t="s">
        <v>1223</v>
      </c>
      <c r="J30" s="148" t="s">
        <v>1579</v>
      </c>
      <c r="K30" s="148" t="s">
        <v>1580</v>
      </c>
      <c r="L30" s="148" t="s">
        <v>1581</v>
      </c>
      <c r="M30" s="148" t="s">
        <v>1844</v>
      </c>
      <c r="N30" s="148" t="s">
        <v>1845</v>
      </c>
      <c r="O30" s="149" t="s">
        <v>1846</v>
      </c>
      <c r="P30" s="65"/>
      <c r="Q30" s="66" t="s">
        <v>1847</v>
      </c>
      <c r="R30" s="57"/>
      <c r="S30" s="139"/>
    </row>
    <row r="31" spans="1:19" ht="12.75">
      <c r="A31" s="67" t="s">
        <v>189</v>
      </c>
      <c r="B31" s="72"/>
      <c r="C31" s="73" t="s">
        <v>149</v>
      </c>
      <c r="D31" s="150" t="s">
        <v>652</v>
      </c>
      <c r="E31" s="151" t="s">
        <v>632</v>
      </c>
      <c r="F31" s="151" t="s">
        <v>826</v>
      </c>
      <c r="G31" s="151" t="s">
        <v>1262</v>
      </c>
      <c r="H31" s="151" t="s">
        <v>1202</v>
      </c>
      <c r="I31" s="151" t="s">
        <v>1341</v>
      </c>
      <c r="J31" s="151" t="s">
        <v>659</v>
      </c>
      <c r="K31" s="151" t="s">
        <v>636</v>
      </c>
      <c r="L31" s="151" t="s">
        <v>659</v>
      </c>
      <c r="M31" s="151" t="s">
        <v>605</v>
      </c>
      <c r="N31" s="151" t="s">
        <v>1584</v>
      </c>
      <c r="O31" s="152" t="s">
        <v>1274</v>
      </c>
      <c r="P31" s="74"/>
      <c r="Q31" s="75" t="s">
        <v>1646</v>
      </c>
      <c r="R31" s="57"/>
      <c r="S31" s="139"/>
    </row>
    <row r="32" spans="1:19" ht="12.75">
      <c r="A32" s="70" t="s">
        <v>620</v>
      </c>
      <c r="B32" s="76">
        <v>205</v>
      </c>
      <c r="C32" s="71" t="s">
        <v>573</v>
      </c>
      <c r="D32" s="147" t="s">
        <v>515</v>
      </c>
      <c r="E32" s="148" t="s">
        <v>628</v>
      </c>
      <c r="F32" s="148" t="s">
        <v>812</v>
      </c>
      <c r="G32" s="148" t="s">
        <v>1247</v>
      </c>
      <c r="H32" s="148" t="s">
        <v>1248</v>
      </c>
      <c r="I32" s="148" t="s">
        <v>1223</v>
      </c>
      <c r="J32" s="148" t="s">
        <v>501</v>
      </c>
      <c r="K32" s="148" t="s">
        <v>1592</v>
      </c>
      <c r="L32" s="148" t="s">
        <v>1273</v>
      </c>
      <c r="M32" s="148" t="s">
        <v>1848</v>
      </c>
      <c r="N32" s="148" t="s">
        <v>1849</v>
      </c>
      <c r="O32" s="149" t="s">
        <v>1850</v>
      </c>
      <c r="P32" s="65"/>
      <c r="Q32" s="66" t="s">
        <v>1851</v>
      </c>
      <c r="R32" s="57"/>
      <c r="S32" s="139"/>
    </row>
    <row r="33" spans="1:19" ht="12.75">
      <c r="A33" s="67" t="s">
        <v>189</v>
      </c>
      <c r="B33" s="72"/>
      <c r="C33" s="73" t="s">
        <v>149</v>
      </c>
      <c r="D33" s="150" t="s">
        <v>651</v>
      </c>
      <c r="E33" s="151" t="s">
        <v>630</v>
      </c>
      <c r="F33" s="151" t="s">
        <v>814</v>
      </c>
      <c r="G33" s="151" t="s">
        <v>1437</v>
      </c>
      <c r="H33" s="151" t="s">
        <v>1320</v>
      </c>
      <c r="I33" s="151" t="s">
        <v>1341</v>
      </c>
      <c r="J33" s="151" t="s">
        <v>822</v>
      </c>
      <c r="K33" s="151" t="s">
        <v>615</v>
      </c>
      <c r="L33" s="151" t="s">
        <v>601</v>
      </c>
      <c r="M33" s="151" t="s">
        <v>623</v>
      </c>
      <c r="N33" s="151" t="s">
        <v>621</v>
      </c>
      <c r="O33" s="152" t="s">
        <v>1250</v>
      </c>
      <c r="P33" s="74"/>
      <c r="Q33" s="75" t="s">
        <v>1852</v>
      </c>
      <c r="R33" s="57"/>
      <c r="S33" s="139"/>
    </row>
    <row r="34" spans="1:19" ht="12.75">
      <c r="A34" s="70" t="s">
        <v>622</v>
      </c>
      <c r="B34" s="76">
        <v>206</v>
      </c>
      <c r="C34" s="71" t="s">
        <v>557</v>
      </c>
      <c r="D34" s="147" t="s">
        <v>638</v>
      </c>
      <c r="E34" s="148" t="s">
        <v>639</v>
      </c>
      <c r="F34" s="148" t="s">
        <v>843</v>
      </c>
      <c r="G34" s="148" t="s">
        <v>1207</v>
      </c>
      <c r="H34" s="148" t="s">
        <v>1230</v>
      </c>
      <c r="I34" s="148" t="s">
        <v>1231</v>
      </c>
      <c r="J34" s="148" t="s">
        <v>1588</v>
      </c>
      <c r="K34" s="148" t="s">
        <v>1230</v>
      </c>
      <c r="L34" s="148" t="s">
        <v>1589</v>
      </c>
      <c r="M34" s="148" t="s">
        <v>1853</v>
      </c>
      <c r="N34" s="148" t="s">
        <v>1854</v>
      </c>
      <c r="O34" s="149" t="s">
        <v>1855</v>
      </c>
      <c r="P34" s="65"/>
      <c r="Q34" s="66" t="s">
        <v>1856</v>
      </c>
      <c r="R34" s="57"/>
      <c r="S34" s="139"/>
    </row>
    <row r="35" spans="1:19" ht="12.75">
      <c r="A35" s="67" t="s">
        <v>189</v>
      </c>
      <c r="B35" s="72"/>
      <c r="C35" s="73" t="s">
        <v>149</v>
      </c>
      <c r="D35" s="150" t="s">
        <v>658</v>
      </c>
      <c r="E35" s="151" t="s">
        <v>659</v>
      </c>
      <c r="F35" s="151" t="s">
        <v>601</v>
      </c>
      <c r="G35" s="151" t="s">
        <v>1259</v>
      </c>
      <c r="H35" s="151" t="s">
        <v>1249</v>
      </c>
      <c r="I35" s="151" t="s">
        <v>1343</v>
      </c>
      <c r="J35" s="151" t="s">
        <v>1613</v>
      </c>
      <c r="K35" s="151" t="s">
        <v>1614</v>
      </c>
      <c r="L35" s="151" t="s">
        <v>1343</v>
      </c>
      <c r="M35" s="151" t="s">
        <v>652</v>
      </c>
      <c r="N35" s="151" t="s">
        <v>624</v>
      </c>
      <c r="O35" s="152" t="s">
        <v>1254</v>
      </c>
      <c r="P35" s="74"/>
      <c r="Q35" s="75" t="s">
        <v>1857</v>
      </c>
      <c r="R35" s="57"/>
      <c r="S35" s="139"/>
    </row>
    <row r="36" spans="1:19" ht="12.75">
      <c r="A36" s="70" t="s">
        <v>1858</v>
      </c>
      <c r="B36" s="76">
        <v>16</v>
      </c>
      <c r="C36" s="71" t="s">
        <v>503</v>
      </c>
      <c r="D36" s="147" t="s">
        <v>500</v>
      </c>
      <c r="E36" s="148" t="s">
        <v>504</v>
      </c>
      <c r="F36" s="148" t="s">
        <v>835</v>
      </c>
      <c r="G36" s="148" t="s">
        <v>1232</v>
      </c>
      <c r="H36" s="148" t="s">
        <v>1233</v>
      </c>
      <c r="I36" s="148" t="s">
        <v>1234</v>
      </c>
      <c r="J36" s="148" t="s">
        <v>1180</v>
      </c>
      <c r="K36" s="148" t="s">
        <v>1590</v>
      </c>
      <c r="L36" s="148" t="s">
        <v>1591</v>
      </c>
      <c r="M36" s="148" t="s">
        <v>1859</v>
      </c>
      <c r="N36" s="148" t="s">
        <v>1860</v>
      </c>
      <c r="O36" s="149" t="s">
        <v>1861</v>
      </c>
      <c r="P36" s="65"/>
      <c r="Q36" s="66" t="s">
        <v>1862</v>
      </c>
      <c r="R36" s="57"/>
      <c r="S36" s="139"/>
    </row>
    <row r="37" spans="1:19" ht="12.75">
      <c r="A37" s="67" t="s">
        <v>132</v>
      </c>
      <c r="B37" s="72"/>
      <c r="C37" s="73" t="s">
        <v>131</v>
      </c>
      <c r="D37" s="150" t="s">
        <v>633</v>
      </c>
      <c r="E37" s="151" t="s">
        <v>595</v>
      </c>
      <c r="F37" s="151" t="s">
        <v>837</v>
      </c>
      <c r="G37" s="151" t="s">
        <v>1228</v>
      </c>
      <c r="H37" s="151" t="s">
        <v>637</v>
      </c>
      <c r="I37" s="151" t="s">
        <v>1344</v>
      </c>
      <c r="J37" s="151" t="s">
        <v>1229</v>
      </c>
      <c r="K37" s="151" t="s">
        <v>1615</v>
      </c>
      <c r="L37" s="151" t="s">
        <v>792</v>
      </c>
      <c r="M37" s="151" t="s">
        <v>1241</v>
      </c>
      <c r="N37" s="151" t="s">
        <v>1922</v>
      </c>
      <c r="O37" s="152" t="s">
        <v>1886</v>
      </c>
      <c r="P37" s="74"/>
      <c r="Q37" s="75" t="s">
        <v>1863</v>
      </c>
      <c r="R37" s="57"/>
      <c r="S37" s="139"/>
    </row>
    <row r="38" spans="1:19" ht="12.75">
      <c r="A38" s="70" t="s">
        <v>1887</v>
      </c>
      <c r="B38" s="76">
        <v>202</v>
      </c>
      <c r="C38" s="71" t="s">
        <v>569</v>
      </c>
      <c r="D38" s="147" t="s">
        <v>602</v>
      </c>
      <c r="E38" s="148" t="s">
        <v>603</v>
      </c>
      <c r="F38" s="148" t="s">
        <v>854</v>
      </c>
      <c r="G38" s="148" t="s">
        <v>1290</v>
      </c>
      <c r="H38" s="148" t="s">
        <v>1291</v>
      </c>
      <c r="I38" s="148" t="s">
        <v>1292</v>
      </c>
      <c r="J38" s="148" t="s">
        <v>1582</v>
      </c>
      <c r="K38" s="148" t="s">
        <v>1192</v>
      </c>
      <c r="L38" s="148" t="s">
        <v>1623</v>
      </c>
      <c r="M38" s="148" t="s">
        <v>1888</v>
      </c>
      <c r="N38" s="148" t="s">
        <v>1889</v>
      </c>
      <c r="O38" s="149" t="s">
        <v>1890</v>
      </c>
      <c r="P38" s="65"/>
      <c r="Q38" s="66" t="s">
        <v>1891</v>
      </c>
      <c r="R38" s="57"/>
      <c r="S38" s="139"/>
    </row>
    <row r="39" spans="1:19" ht="12.75">
      <c r="A39" s="67" t="s">
        <v>189</v>
      </c>
      <c r="B39" s="72"/>
      <c r="C39" s="73" t="s">
        <v>133</v>
      </c>
      <c r="D39" s="150" t="s">
        <v>721</v>
      </c>
      <c r="E39" s="151" t="s">
        <v>695</v>
      </c>
      <c r="F39" s="151" t="s">
        <v>629</v>
      </c>
      <c r="G39" s="151" t="s">
        <v>785</v>
      </c>
      <c r="H39" s="151" t="s">
        <v>1209</v>
      </c>
      <c r="I39" s="151" t="s">
        <v>1227</v>
      </c>
      <c r="J39" s="151" t="s">
        <v>1263</v>
      </c>
      <c r="K39" s="151" t="s">
        <v>1196</v>
      </c>
      <c r="L39" s="151" t="s">
        <v>1279</v>
      </c>
      <c r="M39" s="151" t="s">
        <v>1214</v>
      </c>
      <c r="N39" s="151" t="s">
        <v>1565</v>
      </c>
      <c r="O39" s="152" t="s">
        <v>502</v>
      </c>
      <c r="P39" s="74"/>
      <c r="Q39" s="75" t="s">
        <v>1892</v>
      </c>
      <c r="R39" s="57"/>
      <c r="S39" s="139"/>
    </row>
    <row r="40" spans="1:19" ht="12.75">
      <c r="A40" s="70" t="s">
        <v>820</v>
      </c>
      <c r="B40" s="76">
        <v>22</v>
      </c>
      <c r="C40" s="71" t="s">
        <v>521</v>
      </c>
      <c r="D40" s="147" t="s">
        <v>589</v>
      </c>
      <c r="E40" s="148" t="s">
        <v>590</v>
      </c>
      <c r="F40" s="148" t="s">
        <v>784</v>
      </c>
      <c r="G40" s="148" t="s">
        <v>1267</v>
      </c>
      <c r="H40" s="148" t="s">
        <v>1268</v>
      </c>
      <c r="I40" s="148" t="s">
        <v>1269</v>
      </c>
      <c r="J40" s="148" t="s">
        <v>1617</v>
      </c>
      <c r="K40" s="148" t="s">
        <v>1618</v>
      </c>
      <c r="L40" s="148" t="s">
        <v>1619</v>
      </c>
      <c r="M40" s="148" t="s">
        <v>1864</v>
      </c>
      <c r="N40" s="148" t="s">
        <v>1865</v>
      </c>
      <c r="O40" s="149" t="s">
        <v>1866</v>
      </c>
      <c r="P40" s="65"/>
      <c r="Q40" s="66" t="s">
        <v>1867</v>
      </c>
      <c r="R40" s="57"/>
      <c r="S40" s="139"/>
    </row>
    <row r="41" spans="1:19" ht="12.75">
      <c r="A41" s="67" t="s">
        <v>128</v>
      </c>
      <c r="B41" s="72"/>
      <c r="C41" s="73" t="s">
        <v>143</v>
      </c>
      <c r="D41" s="150" t="s">
        <v>626</v>
      </c>
      <c r="E41" s="151" t="s">
        <v>665</v>
      </c>
      <c r="F41" s="151" t="s">
        <v>637</v>
      </c>
      <c r="G41" s="151" t="s">
        <v>502</v>
      </c>
      <c r="H41" s="151" t="s">
        <v>1270</v>
      </c>
      <c r="I41" s="151" t="s">
        <v>608</v>
      </c>
      <c r="J41" s="151" t="s">
        <v>1569</v>
      </c>
      <c r="K41" s="151" t="s">
        <v>591</v>
      </c>
      <c r="L41" s="151" t="s">
        <v>1670</v>
      </c>
      <c r="M41" s="151" t="s">
        <v>1270</v>
      </c>
      <c r="N41" s="151" t="s">
        <v>1258</v>
      </c>
      <c r="O41" s="152" t="s">
        <v>1893</v>
      </c>
      <c r="P41" s="74"/>
      <c r="Q41" s="75" t="s">
        <v>1868</v>
      </c>
      <c r="R41" s="57"/>
      <c r="S41" s="139"/>
    </row>
    <row r="42" spans="1:19" ht="12.75">
      <c r="A42" s="70" t="s">
        <v>1894</v>
      </c>
      <c r="B42" s="76">
        <v>21</v>
      </c>
      <c r="C42" s="71" t="s">
        <v>519</v>
      </c>
      <c r="D42" s="147" t="s">
        <v>585</v>
      </c>
      <c r="E42" s="148" t="s">
        <v>586</v>
      </c>
      <c r="F42" s="148" t="s">
        <v>854</v>
      </c>
      <c r="G42" s="148" t="s">
        <v>1271</v>
      </c>
      <c r="H42" s="148" t="s">
        <v>1272</v>
      </c>
      <c r="I42" s="148" t="s">
        <v>1273</v>
      </c>
      <c r="J42" s="148" t="s">
        <v>1624</v>
      </c>
      <c r="K42" s="148" t="s">
        <v>1625</v>
      </c>
      <c r="L42" s="148" t="s">
        <v>1626</v>
      </c>
      <c r="M42" s="148" t="s">
        <v>1895</v>
      </c>
      <c r="N42" s="148" t="s">
        <v>1896</v>
      </c>
      <c r="O42" s="149" t="s">
        <v>1897</v>
      </c>
      <c r="P42" s="65"/>
      <c r="Q42" s="66" t="s">
        <v>1898</v>
      </c>
      <c r="R42" s="57"/>
      <c r="S42" s="139"/>
    </row>
    <row r="43" spans="1:19" ht="12.75">
      <c r="A43" s="67" t="s">
        <v>128</v>
      </c>
      <c r="B43" s="72"/>
      <c r="C43" s="73" t="s">
        <v>146</v>
      </c>
      <c r="D43" s="150" t="s">
        <v>708</v>
      </c>
      <c r="E43" s="151" t="s">
        <v>662</v>
      </c>
      <c r="F43" s="151" t="s">
        <v>643</v>
      </c>
      <c r="G43" s="151" t="s">
        <v>1236</v>
      </c>
      <c r="H43" s="151" t="s">
        <v>1241</v>
      </c>
      <c r="I43" s="151" t="s">
        <v>1274</v>
      </c>
      <c r="J43" s="151" t="s">
        <v>1627</v>
      </c>
      <c r="K43" s="151" t="s">
        <v>866</v>
      </c>
      <c r="L43" s="151" t="s">
        <v>673</v>
      </c>
      <c r="M43" s="151" t="s">
        <v>1893</v>
      </c>
      <c r="N43" s="151" t="s">
        <v>1899</v>
      </c>
      <c r="O43" s="152" t="s">
        <v>1287</v>
      </c>
      <c r="P43" s="74"/>
      <c r="Q43" s="75" t="s">
        <v>1900</v>
      </c>
      <c r="R43" s="57"/>
      <c r="S43" s="139"/>
    </row>
    <row r="44" spans="1:19" ht="12.75">
      <c r="A44" s="70" t="s">
        <v>1901</v>
      </c>
      <c r="B44" s="76">
        <v>31</v>
      </c>
      <c r="C44" s="71" t="s">
        <v>529</v>
      </c>
      <c r="D44" s="147" t="s">
        <v>515</v>
      </c>
      <c r="E44" s="148" t="s">
        <v>683</v>
      </c>
      <c r="F44" s="148" t="s">
        <v>872</v>
      </c>
      <c r="G44" s="148" t="s">
        <v>1317</v>
      </c>
      <c r="H44" s="148" t="s">
        <v>1318</v>
      </c>
      <c r="I44" s="148" t="s">
        <v>1319</v>
      </c>
      <c r="J44" s="148" t="s">
        <v>1641</v>
      </c>
      <c r="K44" s="148" t="s">
        <v>1642</v>
      </c>
      <c r="L44" s="148" t="s">
        <v>1244</v>
      </c>
      <c r="M44" s="148" t="s">
        <v>1902</v>
      </c>
      <c r="N44" s="148" t="s">
        <v>1903</v>
      </c>
      <c r="O44" s="149" t="s">
        <v>1904</v>
      </c>
      <c r="P44" s="65"/>
      <c r="Q44" s="66" t="s">
        <v>1905</v>
      </c>
      <c r="R44" s="57"/>
      <c r="S44" s="139"/>
    </row>
    <row r="45" spans="1:19" ht="12.75">
      <c r="A45" s="67" t="s">
        <v>138</v>
      </c>
      <c r="B45" s="72"/>
      <c r="C45" s="73" t="s">
        <v>124</v>
      </c>
      <c r="D45" s="150" t="s">
        <v>653</v>
      </c>
      <c r="E45" s="151" t="s">
        <v>684</v>
      </c>
      <c r="F45" s="151" t="s">
        <v>673</v>
      </c>
      <c r="G45" s="151" t="s">
        <v>1403</v>
      </c>
      <c r="H45" s="151" t="s">
        <v>684</v>
      </c>
      <c r="I45" s="151" t="s">
        <v>1362</v>
      </c>
      <c r="J45" s="151" t="s">
        <v>1347</v>
      </c>
      <c r="K45" s="151" t="s">
        <v>1297</v>
      </c>
      <c r="L45" s="151" t="s">
        <v>1643</v>
      </c>
      <c r="M45" s="151" t="s">
        <v>1262</v>
      </c>
      <c r="N45" s="151" t="s">
        <v>632</v>
      </c>
      <c r="O45" s="152" t="s">
        <v>1906</v>
      </c>
      <c r="P45" s="74"/>
      <c r="Q45" s="75" t="s">
        <v>1907</v>
      </c>
      <c r="R45" s="57"/>
      <c r="S45" s="139"/>
    </row>
    <row r="46" spans="1:19" ht="12.75">
      <c r="A46" s="70" t="s">
        <v>831</v>
      </c>
      <c r="B46" s="76">
        <v>42</v>
      </c>
      <c r="C46" s="71" t="s">
        <v>540</v>
      </c>
      <c r="D46" s="147" t="s">
        <v>515</v>
      </c>
      <c r="E46" s="148" t="s">
        <v>672</v>
      </c>
      <c r="F46" s="148" t="s">
        <v>875</v>
      </c>
      <c r="G46" s="148" t="s">
        <v>1300</v>
      </c>
      <c r="H46" s="148" t="s">
        <v>1301</v>
      </c>
      <c r="I46" s="148" t="s">
        <v>1302</v>
      </c>
      <c r="J46" s="148" t="s">
        <v>1634</v>
      </c>
      <c r="K46" s="148" t="s">
        <v>1635</v>
      </c>
      <c r="L46" s="148" t="s">
        <v>1636</v>
      </c>
      <c r="M46" s="148" t="s">
        <v>1908</v>
      </c>
      <c r="N46" s="148" t="s">
        <v>1909</v>
      </c>
      <c r="O46" s="149" t="s">
        <v>1910</v>
      </c>
      <c r="P46" s="65"/>
      <c r="Q46" s="66" t="s">
        <v>1911</v>
      </c>
      <c r="R46" s="57"/>
      <c r="S46" s="139"/>
    </row>
    <row r="47" spans="1:19" ht="12.75">
      <c r="A47" s="67" t="s">
        <v>128</v>
      </c>
      <c r="B47" s="72"/>
      <c r="C47" s="73" t="s">
        <v>301</v>
      </c>
      <c r="D47" s="150" t="s">
        <v>667</v>
      </c>
      <c r="E47" s="151" t="s">
        <v>673</v>
      </c>
      <c r="F47" s="151" t="s">
        <v>661</v>
      </c>
      <c r="G47" s="151" t="s">
        <v>1362</v>
      </c>
      <c r="H47" s="151" t="s">
        <v>972</v>
      </c>
      <c r="I47" s="151" t="s">
        <v>1349</v>
      </c>
      <c r="J47" s="151" t="s">
        <v>826</v>
      </c>
      <c r="K47" s="151" t="s">
        <v>972</v>
      </c>
      <c r="L47" s="151" t="s">
        <v>669</v>
      </c>
      <c r="M47" s="151" t="s">
        <v>1280</v>
      </c>
      <c r="N47" s="151" t="s">
        <v>1343</v>
      </c>
      <c r="O47" s="152" t="s">
        <v>1280</v>
      </c>
      <c r="P47" s="74"/>
      <c r="Q47" s="75" t="s">
        <v>1912</v>
      </c>
      <c r="R47" s="57"/>
      <c r="S47" s="139"/>
    </row>
    <row r="48" spans="1:19" ht="12.75">
      <c r="A48" s="70" t="s">
        <v>834</v>
      </c>
      <c r="B48" s="76">
        <v>50</v>
      </c>
      <c r="C48" s="71" t="s">
        <v>548</v>
      </c>
      <c r="D48" s="147" t="s">
        <v>515</v>
      </c>
      <c r="E48" s="148" t="s">
        <v>722</v>
      </c>
      <c r="F48" s="148" t="s">
        <v>907</v>
      </c>
      <c r="G48" s="148" t="s">
        <v>1354</v>
      </c>
      <c r="H48" s="148" t="s">
        <v>1355</v>
      </c>
      <c r="I48" s="148" t="s">
        <v>1310</v>
      </c>
      <c r="J48" s="148" t="s">
        <v>1644</v>
      </c>
      <c r="K48" s="148" t="s">
        <v>1645</v>
      </c>
      <c r="L48" s="148" t="s">
        <v>1306</v>
      </c>
      <c r="M48" s="148" t="s">
        <v>1913</v>
      </c>
      <c r="N48" s="148" t="s">
        <v>1914</v>
      </c>
      <c r="O48" s="149" t="s">
        <v>1915</v>
      </c>
      <c r="P48" s="65"/>
      <c r="Q48" s="66" t="s">
        <v>1916</v>
      </c>
      <c r="R48" s="57"/>
      <c r="S48" s="139"/>
    </row>
    <row r="49" spans="1:19" ht="12.75">
      <c r="A49" s="67" t="s">
        <v>128</v>
      </c>
      <c r="B49" s="72"/>
      <c r="C49" s="73" t="s">
        <v>143</v>
      </c>
      <c r="D49" s="150" t="s">
        <v>667</v>
      </c>
      <c r="E49" s="151" t="s">
        <v>723</v>
      </c>
      <c r="F49" s="151" t="s">
        <v>909</v>
      </c>
      <c r="G49" s="151" t="s">
        <v>1324</v>
      </c>
      <c r="H49" s="151" t="s">
        <v>1444</v>
      </c>
      <c r="I49" s="151" t="s">
        <v>706</v>
      </c>
      <c r="J49" s="151" t="s">
        <v>684</v>
      </c>
      <c r="K49" s="151" t="s">
        <v>1311</v>
      </c>
      <c r="L49" s="151" t="s">
        <v>1320</v>
      </c>
      <c r="M49" s="151" t="s">
        <v>1436</v>
      </c>
      <c r="N49" s="151" t="s">
        <v>785</v>
      </c>
      <c r="O49" s="152" t="s">
        <v>637</v>
      </c>
      <c r="P49" s="74"/>
      <c r="Q49" s="75" t="s">
        <v>1917</v>
      </c>
      <c r="R49" s="57"/>
      <c r="S49" s="139"/>
    </row>
    <row r="50" spans="1:19" ht="12.75">
      <c r="A50" s="70" t="s">
        <v>1598</v>
      </c>
      <c r="B50" s="76">
        <v>44</v>
      </c>
      <c r="C50" s="71" t="s">
        <v>542</v>
      </c>
      <c r="D50" s="147" t="s">
        <v>515</v>
      </c>
      <c r="E50" s="148" t="s">
        <v>696</v>
      </c>
      <c r="F50" s="148" t="s">
        <v>918</v>
      </c>
      <c r="G50" s="148" t="s">
        <v>1364</v>
      </c>
      <c r="H50" s="148" t="s">
        <v>1365</v>
      </c>
      <c r="I50" s="148" t="s">
        <v>1366</v>
      </c>
      <c r="J50" s="148" t="s">
        <v>1674</v>
      </c>
      <c r="K50" s="148" t="s">
        <v>1675</v>
      </c>
      <c r="L50" s="148" t="s">
        <v>1676</v>
      </c>
      <c r="M50" s="148" t="s">
        <v>1918</v>
      </c>
      <c r="N50" s="148" t="s">
        <v>1919</v>
      </c>
      <c r="O50" s="149" t="s">
        <v>1920</v>
      </c>
      <c r="P50" s="65"/>
      <c r="Q50" s="66" t="s">
        <v>1921</v>
      </c>
      <c r="R50" s="57"/>
      <c r="S50" s="139"/>
    </row>
    <row r="51" spans="1:19" ht="12.75">
      <c r="A51" s="67" t="s">
        <v>171</v>
      </c>
      <c r="B51" s="72"/>
      <c r="C51" s="73" t="s">
        <v>176</v>
      </c>
      <c r="D51" s="150" t="s">
        <v>656</v>
      </c>
      <c r="E51" s="151" t="s">
        <v>727</v>
      </c>
      <c r="F51" s="151" t="s">
        <v>920</v>
      </c>
      <c r="G51" s="151" t="s">
        <v>920</v>
      </c>
      <c r="H51" s="151" t="s">
        <v>1446</v>
      </c>
      <c r="I51" s="151" t="s">
        <v>1367</v>
      </c>
      <c r="J51" s="151" t="s">
        <v>1677</v>
      </c>
      <c r="K51" s="151" t="s">
        <v>1285</v>
      </c>
      <c r="L51" s="151" t="s">
        <v>1672</v>
      </c>
      <c r="M51" s="151" t="s">
        <v>2044</v>
      </c>
      <c r="N51" s="151" t="s">
        <v>1885</v>
      </c>
      <c r="O51" s="152" t="s">
        <v>970</v>
      </c>
      <c r="P51" s="74"/>
      <c r="Q51" s="75" t="s">
        <v>1923</v>
      </c>
      <c r="R51" s="57"/>
      <c r="S51" s="139"/>
    </row>
    <row r="52" spans="1:19" ht="12.75">
      <c r="A52" s="70" t="s">
        <v>1616</v>
      </c>
      <c r="B52" s="76">
        <v>34</v>
      </c>
      <c r="C52" s="71" t="s">
        <v>532</v>
      </c>
      <c r="D52" s="147" t="s">
        <v>515</v>
      </c>
      <c r="E52" s="148" t="s">
        <v>655</v>
      </c>
      <c r="F52" s="148" t="s">
        <v>846</v>
      </c>
      <c r="G52" s="148" t="s">
        <v>1282</v>
      </c>
      <c r="H52" s="148" t="s">
        <v>1283</v>
      </c>
      <c r="I52" s="148" t="s">
        <v>1284</v>
      </c>
      <c r="J52" s="148" t="s">
        <v>1599</v>
      </c>
      <c r="K52" s="148" t="s">
        <v>1600</v>
      </c>
      <c r="L52" s="148" t="s">
        <v>1601</v>
      </c>
      <c r="M52" s="148" t="s">
        <v>1869</v>
      </c>
      <c r="N52" s="148" t="s">
        <v>1870</v>
      </c>
      <c r="O52" s="149" t="s">
        <v>1222</v>
      </c>
      <c r="P52" s="65" t="s">
        <v>725</v>
      </c>
      <c r="Q52" s="66" t="s">
        <v>1871</v>
      </c>
      <c r="R52" s="57"/>
      <c r="S52" s="139"/>
    </row>
    <row r="53" spans="1:19" ht="12.75">
      <c r="A53" s="67" t="s">
        <v>171</v>
      </c>
      <c r="B53" s="72"/>
      <c r="C53" s="73" t="s">
        <v>295</v>
      </c>
      <c r="D53" s="150" t="s">
        <v>656</v>
      </c>
      <c r="E53" s="151" t="s">
        <v>647</v>
      </c>
      <c r="F53" s="151" t="s">
        <v>848</v>
      </c>
      <c r="G53" s="151" t="s">
        <v>848</v>
      </c>
      <c r="H53" s="151" t="s">
        <v>656</v>
      </c>
      <c r="I53" s="151" t="s">
        <v>1346</v>
      </c>
      <c r="J53" s="151" t="s">
        <v>1628</v>
      </c>
      <c r="K53" s="151" t="s">
        <v>1628</v>
      </c>
      <c r="L53" s="151" t="s">
        <v>1671</v>
      </c>
      <c r="M53" s="151" t="s">
        <v>2045</v>
      </c>
      <c r="N53" s="151" t="s">
        <v>1315</v>
      </c>
      <c r="O53" s="152" t="s">
        <v>1448</v>
      </c>
      <c r="P53" s="74"/>
      <c r="Q53" s="75" t="s">
        <v>1872</v>
      </c>
      <c r="R53" s="57"/>
      <c r="S53" s="139"/>
    </row>
    <row r="54" spans="1:19" ht="12.75">
      <c r="A54" s="70" t="s">
        <v>1620</v>
      </c>
      <c r="B54" s="76">
        <v>18</v>
      </c>
      <c r="C54" s="71" t="s">
        <v>505</v>
      </c>
      <c r="D54" s="147" t="s">
        <v>506</v>
      </c>
      <c r="E54" s="148" t="s">
        <v>507</v>
      </c>
      <c r="F54" s="148" t="s">
        <v>1050</v>
      </c>
      <c r="G54" s="148" t="s">
        <v>1232</v>
      </c>
      <c r="H54" s="148" t="s">
        <v>1333</v>
      </c>
      <c r="I54" s="148" t="s">
        <v>1334</v>
      </c>
      <c r="J54" s="148" t="s">
        <v>1662</v>
      </c>
      <c r="K54" s="148" t="s">
        <v>1663</v>
      </c>
      <c r="L54" s="148" t="s">
        <v>1664</v>
      </c>
      <c r="M54" s="148" t="s">
        <v>1926</v>
      </c>
      <c r="N54" s="148" t="s">
        <v>1927</v>
      </c>
      <c r="O54" s="149" t="s">
        <v>1928</v>
      </c>
      <c r="P54" s="65"/>
      <c r="Q54" s="66" t="s">
        <v>1929</v>
      </c>
      <c r="R54" s="57"/>
      <c r="S54" s="139"/>
    </row>
    <row r="55" spans="1:19" ht="12.75">
      <c r="A55" s="67" t="s">
        <v>128</v>
      </c>
      <c r="B55" s="72"/>
      <c r="C55" s="73" t="s">
        <v>143</v>
      </c>
      <c r="D55" s="150" t="s">
        <v>702</v>
      </c>
      <c r="E55" s="151" t="s">
        <v>591</v>
      </c>
      <c r="F55" s="151" t="s">
        <v>1052</v>
      </c>
      <c r="G55" s="151" t="s">
        <v>1228</v>
      </c>
      <c r="H55" s="151" t="s">
        <v>517</v>
      </c>
      <c r="I55" s="151" t="s">
        <v>624</v>
      </c>
      <c r="J55" s="151" t="s">
        <v>796</v>
      </c>
      <c r="K55" s="151" t="s">
        <v>1220</v>
      </c>
      <c r="L55" s="151" t="s">
        <v>814</v>
      </c>
      <c r="M55" s="151" t="s">
        <v>1560</v>
      </c>
      <c r="N55" s="151" t="s">
        <v>814</v>
      </c>
      <c r="O55" s="152" t="s">
        <v>1604</v>
      </c>
      <c r="P55" s="74"/>
      <c r="Q55" s="75" t="s">
        <v>1930</v>
      </c>
      <c r="R55" s="57"/>
      <c r="S55" s="139"/>
    </row>
    <row r="56" spans="1:19" ht="12.75">
      <c r="A56" s="70" t="s">
        <v>1931</v>
      </c>
      <c r="B56" s="76">
        <v>56</v>
      </c>
      <c r="C56" s="71" t="s">
        <v>554</v>
      </c>
      <c r="D56" s="147" t="s">
        <v>515</v>
      </c>
      <c r="E56" s="148" t="s">
        <v>714</v>
      </c>
      <c r="F56" s="148" t="s">
        <v>904</v>
      </c>
      <c r="G56" s="148" t="s">
        <v>1308</v>
      </c>
      <c r="H56" s="148" t="s">
        <v>1309</v>
      </c>
      <c r="I56" s="148" t="s">
        <v>1310</v>
      </c>
      <c r="J56" s="148" t="s">
        <v>1638</v>
      </c>
      <c r="K56" s="148" t="s">
        <v>1639</v>
      </c>
      <c r="L56" s="148" t="s">
        <v>1640</v>
      </c>
      <c r="M56" s="148" t="s">
        <v>1932</v>
      </c>
      <c r="N56" s="148" t="s">
        <v>1933</v>
      </c>
      <c r="O56" s="149" t="s">
        <v>1934</v>
      </c>
      <c r="P56" s="65" t="s">
        <v>725</v>
      </c>
      <c r="Q56" s="66" t="s">
        <v>1935</v>
      </c>
      <c r="R56" s="57"/>
      <c r="S56" s="139"/>
    </row>
    <row r="57" spans="1:19" ht="12.75">
      <c r="A57" s="67" t="s">
        <v>132</v>
      </c>
      <c r="B57" s="72"/>
      <c r="C57" s="73" t="s">
        <v>58</v>
      </c>
      <c r="D57" s="150" t="s">
        <v>667</v>
      </c>
      <c r="E57" s="151" t="s">
        <v>715</v>
      </c>
      <c r="F57" s="151" t="s">
        <v>669</v>
      </c>
      <c r="G57" s="151" t="s">
        <v>1442</v>
      </c>
      <c r="H57" s="151" t="s">
        <v>679</v>
      </c>
      <c r="I57" s="151" t="s">
        <v>1351</v>
      </c>
      <c r="J57" s="151" t="s">
        <v>1311</v>
      </c>
      <c r="K57" s="151" t="s">
        <v>679</v>
      </c>
      <c r="L57" s="151" t="s">
        <v>679</v>
      </c>
      <c r="M57" s="151" t="s">
        <v>1983</v>
      </c>
      <c r="N57" s="151" t="s">
        <v>1925</v>
      </c>
      <c r="O57" s="152" t="s">
        <v>1966</v>
      </c>
      <c r="P57" s="74"/>
      <c r="Q57" s="75" t="s">
        <v>1937</v>
      </c>
      <c r="R57" s="57"/>
      <c r="S57" s="139"/>
    </row>
    <row r="58" spans="1:19" ht="12.75">
      <c r="A58" s="70" t="s">
        <v>1938</v>
      </c>
      <c r="B58" s="76">
        <v>47</v>
      </c>
      <c r="C58" s="71" t="s">
        <v>545</v>
      </c>
      <c r="D58" s="147" t="s">
        <v>515</v>
      </c>
      <c r="E58" s="148" t="s">
        <v>685</v>
      </c>
      <c r="F58" s="148" t="s">
        <v>887</v>
      </c>
      <c r="G58" s="148" t="s">
        <v>1321</v>
      </c>
      <c r="H58" s="148" t="s">
        <v>1322</v>
      </c>
      <c r="I58" s="148" t="s">
        <v>1323</v>
      </c>
      <c r="J58" s="148" t="s">
        <v>1656</v>
      </c>
      <c r="K58" s="148" t="s">
        <v>1657</v>
      </c>
      <c r="L58" s="148" t="s">
        <v>1658</v>
      </c>
      <c r="M58" s="148" t="s">
        <v>1939</v>
      </c>
      <c r="N58" s="148" t="s">
        <v>1940</v>
      </c>
      <c r="O58" s="149" t="s">
        <v>1941</v>
      </c>
      <c r="P58" s="65"/>
      <c r="Q58" s="66" t="s">
        <v>1942</v>
      </c>
      <c r="R58" s="57"/>
      <c r="S58" s="139"/>
    </row>
    <row r="59" spans="1:19" ht="12.75">
      <c r="A59" s="67" t="s">
        <v>128</v>
      </c>
      <c r="B59" s="72"/>
      <c r="C59" s="73" t="s">
        <v>14</v>
      </c>
      <c r="D59" s="150" t="s">
        <v>667</v>
      </c>
      <c r="E59" s="151" t="s">
        <v>686</v>
      </c>
      <c r="F59" s="151" t="s">
        <v>717</v>
      </c>
      <c r="G59" s="151" t="s">
        <v>1363</v>
      </c>
      <c r="H59" s="151" t="s">
        <v>1325</v>
      </c>
      <c r="I59" s="151" t="s">
        <v>1363</v>
      </c>
      <c r="J59" s="151" t="s">
        <v>1356</v>
      </c>
      <c r="K59" s="151" t="s">
        <v>1325</v>
      </c>
      <c r="L59" s="151" t="s">
        <v>682</v>
      </c>
      <c r="M59" s="151" t="s">
        <v>2046</v>
      </c>
      <c r="N59" s="151" t="s">
        <v>629</v>
      </c>
      <c r="O59" s="152" t="s">
        <v>1348</v>
      </c>
      <c r="P59" s="74"/>
      <c r="Q59" s="75" t="s">
        <v>1943</v>
      </c>
      <c r="R59" s="57"/>
      <c r="S59" s="139"/>
    </row>
    <row r="60" spans="1:19" ht="12.75">
      <c r="A60" s="70" t="s">
        <v>1286</v>
      </c>
      <c r="B60" s="76">
        <v>20</v>
      </c>
      <c r="C60" s="71" t="s">
        <v>520</v>
      </c>
      <c r="D60" s="147" t="s">
        <v>703</v>
      </c>
      <c r="E60" s="148" t="s">
        <v>704</v>
      </c>
      <c r="F60" s="148" t="s">
        <v>835</v>
      </c>
      <c r="G60" s="148" t="s">
        <v>1335</v>
      </c>
      <c r="H60" s="148" t="s">
        <v>1336</v>
      </c>
      <c r="I60" s="148" t="s">
        <v>1337</v>
      </c>
      <c r="J60" s="148" t="s">
        <v>507</v>
      </c>
      <c r="K60" s="148" t="s">
        <v>1583</v>
      </c>
      <c r="L60" s="148" t="s">
        <v>1666</v>
      </c>
      <c r="M60" s="148" t="s">
        <v>1944</v>
      </c>
      <c r="N60" s="148" t="s">
        <v>1963</v>
      </c>
      <c r="O60" s="149" t="s">
        <v>1945</v>
      </c>
      <c r="P60" s="65" t="s">
        <v>705</v>
      </c>
      <c r="Q60" s="66" t="s">
        <v>1964</v>
      </c>
      <c r="R60" s="57"/>
      <c r="S60" s="139"/>
    </row>
    <row r="61" spans="1:19" ht="12.75">
      <c r="A61" s="67" t="s">
        <v>128</v>
      </c>
      <c r="B61" s="72"/>
      <c r="C61" s="73" t="s">
        <v>143</v>
      </c>
      <c r="D61" s="150" t="s">
        <v>627</v>
      </c>
      <c r="E61" s="151" t="s">
        <v>706</v>
      </c>
      <c r="F61" s="151" t="s">
        <v>970</v>
      </c>
      <c r="G61" s="151" t="s">
        <v>1201</v>
      </c>
      <c r="H61" s="151" t="s">
        <v>601</v>
      </c>
      <c r="I61" s="151" t="s">
        <v>1201</v>
      </c>
      <c r="J61" s="151" t="s">
        <v>1575</v>
      </c>
      <c r="K61" s="151" t="s">
        <v>595</v>
      </c>
      <c r="L61" s="151" t="s">
        <v>1560</v>
      </c>
      <c r="M61" s="151" t="s">
        <v>1235</v>
      </c>
      <c r="N61" s="151" t="s">
        <v>796</v>
      </c>
      <c r="O61" s="152" t="s">
        <v>796</v>
      </c>
      <c r="P61" s="74"/>
      <c r="Q61" s="75" t="s">
        <v>1965</v>
      </c>
      <c r="R61" s="57"/>
      <c r="S61" s="139"/>
    </row>
    <row r="62" spans="1:19" ht="12.75">
      <c r="A62" s="70" t="s">
        <v>1967</v>
      </c>
      <c r="B62" s="76">
        <v>54</v>
      </c>
      <c r="C62" s="71" t="s">
        <v>552</v>
      </c>
      <c r="D62" s="147" t="s">
        <v>515</v>
      </c>
      <c r="E62" s="148" t="s">
        <v>711</v>
      </c>
      <c r="F62" s="148" t="s">
        <v>887</v>
      </c>
      <c r="G62" s="148" t="s">
        <v>1391</v>
      </c>
      <c r="H62" s="148" t="s">
        <v>1392</v>
      </c>
      <c r="I62" s="148" t="s">
        <v>1393</v>
      </c>
      <c r="J62" s="148" t="s">
        <v>646</v>
      </c>
      <c r="K62" s="148" t="s">
        <v>1681</v>
      </c>
      <c r="L62" s="148" t="s">
        <v>1682</v>
      </c>
      <c r="M62" s="148" t="s">
        <v>1968</v>
      </c>
      <c r="N62" s="148" t="s">
        <v>1969</v>
      </c>
      <c r="O62" s="149" t="s">
        <v>1970</v>
      </c>
      <c r="P62" s="65" t="s">
        <v>1394</v>
      </c>
      <c r="Q62" s="66" t="s">
        <v>1971</v>
      </c>
      <c r="R62" s="57"/>
      <c r="S62" s="139"/>
    </row>
    <row r="63" spans="1:19" ht="12.75">
      <c r="A63" s="67" t="s">
        <v>128</v>
      </c>
      <c r="B63" s="72"/>
      <c r="C63" s="73" t="s">
        <v>143</v>
      </c>
      <c r="D63" s="150" t="s">
        <v>667</v>
      </c>
      <c r="E63" s="151" t="s">
        <v>712</v>
      </c>
      <c r="F63" s="151" t="s">
        <v>717</v>
      </c>
      <c r="G63" s="151" t="s">
        <v>1348</v>
      </c>
      <c r="H63" s="151" t="s">
        <v>1303</v>
      </c>
      <c r="I63" s="151" t="s">
        <v>1395</v>
      </c>
      <c r="J63" s="151" t="s">
        <v>1297</v>
      </c>
      <c r="K63" s="151" t="s">
        <v>1683</v>
      </c>
      <c r="L63" s="151" t="s">
        <v>671</v>
      </c>
      <c r="M63" s="151" t="s">
        <v>664</v>
      </c>
      <c r="N63" s="151" t="s">
        <v>1240</v>
      </c>
      <c r="O63" s="152" t="s">
        <v>1260</v>
      </c>
      <c r="P63" s="74"/>
      <c r="Q63" s="75" t="s">
        <v>1972</v>
      </c>
      <c r="R63" s="57"/>
      <c r="S63" s="139"/>
    </row>
    <row r="64" spans="1:19" ht="12.75">
      <c r="A64" s="70" t="s">
        <v>1973</v>
      </c>
      <c r="B64" s="76">
        <v>33</v>
      </c>
      <c r="C64" s="71" t="s">
        <v>531</v>
      </c>
      <c r="D64" s="147" t="s">
        <v>515</v>
      </c>
      <c r="E64" s="148" t="s">
        <v>697</v>
      </c>
      <c r="F64" s="148" t="s">
        <v>887</v>
      </c>
      <c r="G64" s="148" t="s">
        <v>1368</v>
      </c>
      <c r="H64" s="148" t="s">
        <v>1369</v>
      </c>
      <c r="I64" s="148" t="s">
        <v>1370</v>
      </c>
      <c r="J64" s="148" t="s">
        <v>1304</v>
      </c>
      <c r="K64" s="148" t="s">
        <v>1678</v>
      </c>
      <c r="L64" s="148" t="s">
        <v>1679</v>
      </c>
      <c r="M64" s="148" t="s">
        <v>1974</v>
      </c>
      <c r="N64" s="148" t="s">
        <v>1975</v>
      </c>
      <c r="O64" s="149" t="s">
        <v>1976</v>
      </c>
      <c r="P64" s="65"/>
      <c r="Q64" s="66" t="s">
        <v>1977</v>
      </c>
      <c r="R64" s="57"/>
      <c r="S64" s="139"/>
    </row>
    <row r="65" spans="1:19" ht="12.75">
      <c r="A65" s="67" t="s">
        <v>132</v>
      </c>
      <c r="B65" s="72"/>
      <c r="C65" s="73" t="s">
        <v>6</v>
      </c>
      <c r="D65" s="150" t="s">
        <v>667</v>
      </c>
      <c r="E65" s="151" t="s">
        <v>688</v>
      </c>
      <c r="F65" s="151" t="s">
        <v>974</v>
      </c>
      <c r="G65" s="151" t="s">
        <v>1447</v>
      </c>
      <c r="H65" s="151" t="s">
        <v>1448</v>
      </c>
      <c r="I65" s="151" t="s">
        <v>1371</v>
      </c>
      <c r="J65" s="151" t="s">
        <v>1447</v>
      </c>
      <c r="K65" s="151" t="s">
        <v>675</v>
      </c>
      <c r="L65" s="151" t="s">
        <v>1447</v>
      </c>
      <c r="M65" s="151" t="s">
        <v>2041</v>
      </c>
      <c r="N65" s="151" t="s">
        <v>1936</v>
      </c>
      <c r="O65" s="152" t="s">
        <v>1352</v>
      </c>
      <c r="P65" s="74"/>
      <c r="Q65" s="75" t="s">
        <v>1978</v>
      </c>
      <c r="R65" s="57"/>
      <c r="S65" s="139"/>
    </row>
    <row r="66" spans="1:19" ht="12.75">
      <c r="A66" s="70" t="s">
        <v>1951</v>
      </c>
      <c r="B66" s="76">
        <v>200</v>
      </c>
      <c r="C66" s="71" t="s">
        <v>567</v>
      </c>
      <c r="D66" s="147" t="s">
        <v>596</v>
      </c>
      <c r="E66" s="148" t="s">
        <v>597</v>
      </c>
      <c r="F66" s="148" t="s">
        <v>869</v>
      </c>
      <c r="G66" s="148" t="s">
        <v>1326</v>
      </c>
      <c r="H66" s="148" t="s">
        <v>1327</v>
      </c>
      <c r="I66" s="148" t="s">
        <v>1328</v>
      </c>
      <c r="J66" s="148" t="s">
        <v>600</v>
      </c>
      <c r="K66" s="148" t="s">
        <v>1665</v>
      </c>
      <c r="L66" s="148" t="s">
        <v>1654</v>
      </c>
      <c r="M66" s="148" t="s">
        <v>1946</v>
      </c>
      <c r="N66" s="148" t="s">
        <v>1947</v>
      </c>
      <c r="O66" s="149" t="s">
        <v>1948</v>
      </c>
      <c r="P66" s="65" t="s">
        <v>1329</v>
      </c>
      <c r="Q66" s="66" t="s">
        <v>1949</v>
      </c>
      <c r="R66" s="57"/>
      <c r="S66" s="139"/>
    </row>
    <row r="67" spans="1:19" ht="12.75">
      <c r="A67" s="67" t="s">
        <v>189</v>
      </c>
      <c r="B67" s="72"/>
      <c r="C67" s="73" t="s">
        <v>345</v>
      </c>
      <c r="D67" s="150" t="s">
        <v>710</v>
      </c>
      <c r="E67" s="151" t="s">
        <v>676</v>
      </c>
      <c r="F67" s="151" t="s">
        <v>972</v>
      </c>
      <c r="G67" s="151" t="s">
        <v>1048</v>
      </c>
      <c r="H67" s="151" t="s">
        <v>1438</v>
      </c>
      <c r="I67" s="151" t="s">
        <v>1340</v>
      </c>
      <c r="J67" s="151" t="s">
        <v>706</v>
      </c>
      <c r="K67" s="151" t="s">
        <v>1643</v>
      </c>
      <c r="L67" s="151" t="s">
        <v>684</v>
      </c>
      <c r="M67" s="151" t="s">
        <v>1395</v>
      </c>
      <c r="N67" s="151" t="s">
        <v>1297</v>
      </c>
      <c r="O67" s="152" t="s">
        <v>1569</v>
      </c>
      <c r="P67" s="74"/>
      <c r="Q67" s="75" t="s">
        <v>1950</v>
      </c>
      <c r="R67" s="57"/>
      <c r="S67" s="139"/>
    </row>
    <row r="68" spans="1:19" ht="12.75">
      <c r="A68" s="70" t="s">
        <v>1637</v>
      </c>
      <c r="B68" s="76">
        <v>5</v>
      </c>
      <c r="C68" s="71" t="s">
        <v>512</v>
      </c>
      <c r="D68" s="147" t="s">
        <v>513</v>
      </c>
      <c r="E68" s="148" t="s">
        <v>1060</v>
      </c>
      <c r="F68" s="148" t="s">
        <v>1046</v>
      </c>
      <c r="G68" s="148" t="s">
        <v>478</v>
      </c>
      <c r="H68" s="148" t="s">
        <v>1194</v>
      </c>
      <c r="I68" s="148" t="s">
        <v>1195</v>
      </c>
      <c r="J68" s="148" t="s">
        <v>1595</v>
      </c>
      <c r="K68" s="148" t="s">
        <v>1596</v>
      </c>
      <c r="L68" s="148" t="s">
        <v>1597</v>
      </c>
      <c r="M68" s="148" t="s">
        <v>1829</v>
      </c>
      <c r="N68" s="148" t="s">
        <v>1873</v>
      </c>
      <c r="O68" s="149" t="s">
        <v>1874</v>
      </c>
      <c r="P68" s="65"/>
      <c r="Q68" s="66" t="s">
        <v>1875</v>
      </c>
      <c r="R68" s="57"/>
      <c r="S68" s="139"/>
    </row>
    <row r="69" spans="1:19" ht="12.75">
      <c r="A69" s="67" t="s">
        <v>138</v>
      </c>
      <c r="B69" s="72"/>
      <c r="C69" s="73" t="s">
        <v>125</v>
      </c>
      <c r="D69" s="150" t="s">
        <v>707</v>
      </c>
      <c r="E69" s="151" t="s">
        <v>1062</v>
      </c>
      <c r="F69" s="151" t="s">
        <v>1048</v>
      </c>
      <c r="G69" s="151" t="s">
        <v>465</v>
      </c>
      <c r="H69" s="151" t="s">
        <v>465</v>
      </c>
      <c r="I69" s="151" t="s">
        <v>465</v>
      </c>
      <c r="J69" s="151" t="s">
        <v>465</v>
      </c>
      <c r="K69" s="151" t="s">
        <v>469</v>
      </c>
      <c r="L69" s="151" t="s">
        <v>465</v>
      </c>
      <c r="M69" s="151" t="s">
        <v>1876</v>
      </c>
      <c r="N69" s="151" t="s">
        <v>465</v>
      </c>
      <c r="O69" s="152" t="s">
        <v>1877</v>
      </c>
      <c r="P69" s="74"/>
      <c r="Q69" s="75" t="s">
        <v>1878</v>
      </c>
      <c r="R69" s="57"/>
      <c r="S69" s="139"/>
    </row>
    <row r="70" spans="1:19" ht="12.75">
      <c r="A70" s="70" t="s">
        <v>1957</v>
      </c>
      <c r="B70" s="76">
        <v>61</v>
      </c>
      <c r="C70" s="71" t="s">
        <v>559</v>
      </c>
      <c r="D70" s="147" t="s">
        <v>515</v>
      </c>
      <c r="E70" s="148" t="s">
        <v>736</v>
      </c>
      <c r="F70" s="148" t="s">
        <v>927</v>
      </c>
      <c r="G70" s="148" t="s">
        <v>1381</v>
      </c>
      <c r="H70" s="148" t="s">
        <v>1382</v>
      </c>
      <c r="I70" s="148" t="s">
        <v>1383</v>
      </c>
      <c r="J70" s="148" t="s">
        <v>1684</v>
      </c>
      <c r="K70" s="148" t="s">
        <v>1685</v>
      </c>
      <c r="L70" s="148" t="s">
        <v>1686</v>
      </c>
      <c r="M70" s="148" t="s">
        <v>1979</v>
      </c>
      <c r="N70" s="148" t="s">
        <v>1980</v>
      </c>
      <c r="O70" s="149" t="s">
        <v>1981</v>
      </c>
      <c r="P70" s="65"/>
      <c r="Q70" s="66" t="s">
        <v>1982</v>
      </c>
      <c r="R70" s="57"/>
      <c r="S70" s="139"/>
    </row>
    <row r="71" spans="1:19" ht="12.75">
      <c r="A71" s="67" t="s">
        <v>171</v>
      </c>
      <c r="B71" s="72"/>
      <c r="C71" s="73" t="s">
        <v>187</v>
      </c>
      <c r="D71" s="150" t="s">
        <v>656</v>
      </c>
      <c r="E71" s="151" t="s">
        <v>737</v>
      </c>
      <c r="F71" s="151" t="s">
        <v>675</v>
      </c>
      <c r="G71" s="151" t="s">
        <v>1451</v>
      </c>
      <c r="H71" s="151" t="s">
        <v>1452</v>
      </c>
      <c r="I71" s="151" t="s">
        <v>1385</v>
      </c>
      <c r="J71" s="151" t="s">
        <v>1375</v>
      </c>
      <c r="K71" s="151" t="s">
        <v>1687</v>
      </c>
      <c r="L71" s="151" t="s">
        <v>1688</v>
      </c>
      <c r="M71" s="151" t="s">
        <v>1352</v>
      </c>
      <c r="N71" s="151" t="s">
        <v>1984</v>
      </c>
      <c r="O71" s="152" t="s">
        <v>1924</v>
      </c>
      <c r="P71" s="74"/>
      <c r="Q71" s="75" t="s">
        <v>1985</v>
      </c>
      <c r="R71" s="57"/>
      <c r="S71" s="139"/>
    </row>
    <row r="72" spans="1:19" ht="12.75">
      <c r="A72" s="70" t="s">
        <v>1986</v>
      </c>
      <c r="B72" s="76">
        <v>62</v>
      </c>
      <c r="C72" s="71" t="s">
        <v>560</v>
      </c>
      <c r="D72" s="147" t="s">
        <v>515</v>
      </c>
      <c r="E72" s="148" t="s">
        <v>734</v>
      </c>
      <c r="F72" s="148" t="s">
        <v>924</v>
      </c>
      <c r="G72" s="148" t="s">
        <v>1386</v>
      </c>
      <c r="H72" s="148" t="s">
        <v>1387</v>
      </c>
      <c r="I72" s="148" t="s">
        <v>1388</v>
      </c>
      <c r="J72" s="148" t="s">
        <v>1689</v>
      </c>
      <c r="K72" s="148" t="s">
        <v>1690</v>
      </c>
      <c r="L72" s="148" t="s">
        <v>1691</v>
      </c>
      <c r="M72" s="148" t="s">
        <v>1987</v>
      </c>
      <c r="N72" s="148" t="s">
        <v>1988</v>
      </c>
      <c r="O72" s="149" t="s">
        <v>1989</v>
      </c>
      <c r="P72" s="65"/>
      <c r="Q72" s="66" t="s">
        <v>1990</v>
      </c>
      <c r="R72" s="57"/>
      <c r="S72" s="139"/>
    </row>
    <row r="73" spans="1:19" ht="12.75">
      <c r="A73" s="67" t="s">
        <v>120</v>
      </c>
      <c r="B73" s="72"/>
      <c r="C73" s="73" t="s">
        <v>323</v>
      </c>
      <c r="D73" s="150" t="s">
        <v>656</v>
      </c>
      <c r="E73" s="151" t="s">
        <v>735</v>
      </c>
      <c r="F73" s="151" t="s">
        <v>981</v>
      </c>
      <c r="G73" s="151" t="s">
        <v>1390</v>
      </c>
      <c r="H73" s="151" t="s">
        <v>1453</v>
      </c>
      <c r="I73" s="151" t="s">
        <v>1390</v>
      </c>
      <c r="J73" s="151" t="s">
        <v>1389</v>
      </c>
      <c r="K73" s="151" t="s">
        <v>1692</v>
      </c>
      <c r="L73" s="151" t="s">
        <v>1693</v>
      </c>
      <c r="M73" s="151" t="s">
        <v>1629</v>
      </c>
      <c r="N73" s="151" t="s">
        <v>1991</v>
      </c>
      <c r="O73" s="152" t="s">
        <v>1629</v>
      </c>
      <c r="P73" s="74"/>
      <c r="Q73" s="75" t="s">
        <v>1992</v>
      </c>
      <c r="R73" s="57"/>
      <c r="S73" s="139"/>
    </row>
    <row r="74" spans="1:19" ht="12.75">
      <c r="A74" s="70" t="s">
        <v>1647</v>
      </c>
      <c r="B74" s="76">
        <v>64</v>
      </c>
      <c r="C74" s="71" t="s">
        <v>561</v>
      </c>
      <c r="D74" s="147" t="s">
        <v>515</v>
      </c>
      <c r="E74" s="148" t="s">
        <v>738</v>
      </c>
      <c r="F74" s="148" t="s">
        <v>934</v>
      </c>
      <c r="G74" s="148" t="s">
        <v>1396</v>
      </c>
      <c r="H74" s="148" t="s">
        <v>1397</v>
      </c>
      <c r="I74" s="148" t="s">
        <v>1398</v>
      </c>
      <c r="J74" s="148" t="s">
        <v>1694</v>
      </c>
      <c r="K74" s="148" t="s">
        <v>1695</v>
      </c>
      <c r="L74" s="148" t="s">
        <v>1696</v>
      </c>
      <c r="M74" s="148" t="s">
        <v>1993</v>
      </c>
      <c r="N74" s="148" t="s">
        <v>1994</v>
      </c>
      <c r="O74" s="149" t="s">
        <v>1995</v>
      </c>
      <c r="P74" s="65"/>
      <c r="Q74" s="66" t="s">
        <v>1996</v>
      </c>
      <c r="R74" s="57"/>
      <c r="S74" s="139"/>
    </row>
    <row r="75" spans="1:19" ht="12.75">
      <c r="A75" s="67" t="s">
        <v>120</v>
      </c>
      <c r="B75" s="72"/>
      <c r="C75" s="73" t="s">
        <v>326</v>
      </c>
      <c r="D75" s="150" t="s">
        <v>656</v>
      </c>
      <c r="E75" s="151" t="s">
        <v>739</v>
      </c>
      <c r="F75" s="151" t="s">
        <v>984</v>
      </c>
      <c r="G75" s="151" t="s">
        <v>1454</v>
      </c>
      <c r="H75" s="151" t="s">
        <v>1409</v>
      </c>
      <c r="I75" s="151" t="s">
        <v>1399</v>
      </c>
      <c r="J75" s="151" t="s">
        <v>984</v>
      </c>
      <c r="K75" s="151" t="s">
        <v>1697</v>
      </c>
      <c r="L75" s="151" t="s">
        <v>1698</v>
      </c>
      <c r="M75" s="151" t="s">
        <v>1440</v>
      </c>
      <c r="N75" s="151" t="s">
        <v>1360</v>
      </c>
      <c r="O75" s="152" t="s">
        <v>1285</v>
      </c>
      <c r="P75" s="74"/>
      <c r="Q75" s="75" t="s">
        <v>1997</v>
      </c>
      <c r="R75" s="57"/>
      <c r="S75" s="139"/>
    </row>
    <row r="76" spans="1:19" ht="12.75">
      <c r="A76" s="70" t="s">
        <v>1998</v>
      </c>
      <c r="B76" s="76">
        <v>43</v>
      </c>
      <c r="C76" s="71" t="s">
        <v>541</v>
      </c>
      <c r="D76" s="147" t="s">
        <v>515</v>
      </c>
      <c r="E76" s="148" t="s">
        <v>699</v>
      </c>
      <c r="F76" s="148" t="s">
        <v>907</v>
      </c>
      <c r="G76" s="148" t="s">
        <v>1372</v>
      </c>
      <c r="H76" s="148" t="s">
        <v>1373</v>
      </c>
      <c r="I76" s="148" t="s">
        <v>1374</v>
      </c>
      <c r="J76" s="148" t="s">
        <v>1659</v>
      </c>
      <c r="K76" s="148" t="s">
        <v>1660</v>
      </c>
      <c r="L76" s="148" t="s">
        <v>1661</v>
      </c>
      <c r="M76" s="148" t="s">
        <v>1999</v>
      </c>
      <c r="N76" s="148" t="s">
        <v>2000</v>
      </c>
      <c r="O76" s="149" t="s">
        <v>2001</v>
      </c>
      <c r="P76" s="65" t="s">
        <v>2002</v>
      </c>
      <c r="Q76" s="66" t="s">
        <v>2003</v>
      </c>
      <c r="R76" s="57"/>
      <c r="S76" s="139"/>
    </row>
    <row r="77" spans="1:19" ht="12.75">
      <c r="A77" s="67" t="s">
        <v>171</v>
      </c>
      <c r="B77" s="72"/>
      <c r="C77" s="73" t="s">
        <v>302</v>
      </c>
      <c r="D77" s="150" t="s">
        <v>656</v>
      </c>
      <c r="E77" s="151" t="s">
        <v>728</v>
      </c>
      <c r="F77" s="151" t="s">
        <v>916</v>
      </c>
      <c r="G77" s="151" t="s">
        <v>1449</v>
      </c>
      <c r="H77" s="151" t="s">
        <v>995</v>
      </c>
      <c r="I77" s="151" t="s">
        <v>1375</v>
      </c>
      <c r="J77" s="151" t="s">
        <v>1367</v>
      </c>
      <c r="K77" s="151" t="s">
        <v>1441</v>
      </c>
      <c r="L77" s="151" t="s">
        <v>1680</v>
      </c>
      <c r="M77" s="151" t="s">
        <v>715</v>
      </c>
      <c r="N77" s="151" t="s">
        <v>1371</v>
      </c>
      <c r="O77" s="152" t="s">
        <v>2004</v>
      </c>
      <c r="P77" s="74"/>
      <c r="Q77" s="75" t="s">
        <v>2005</v>
      </c>
      <c r="R77" s="57"/>
      <c r="S77" s="139"/>
    </row>
    <row r="78" spans="1:19" ht="12.75">
      <c r="A78" s="70" t="s">
        <v>2006</v>
      </c>
      <c r="B78" s="76">
        <v>57</v>
      </c>
      <c r="C78" s="71" t="s">
        <v>555</v>
      </c>
      <c r="D78" s="147" t="s">
        <v>515</v>
      </c>
      <c r="E78" s="148" t="s">
        <v>749</v>
      </c>
      <c r="F78" s="148" t="s">
        <v>946</v>
      </c>
      <c r="G78" s="148" t="s">
        <v>1400</v>
      </c>
      <c r="H78" s="148" t="s">
        <v>1401</v>
      </c>
      <c r="I78" s="148" t="s">
        <v>1402</v>
      </c>
      <c r="J78" s="148" t="s">
        <v>1699</v>
      </c>
      <c r="K78" s="148" t="s">
        <v>1700</v>
      </c>
      <c r="L78" s="148" t="s">
        <v>1701</v>
      </c>
      <c r="M78" s="148" t="s">
        <v>2007</v>
      </c>
      <c r="N78" s="148" t="s">
        <v>2008</v>
      </c>
      <c r="O78" s="149" t="s">
        <v>2009</v>
      </c>
      <c r="P78" s="65"/>
      <c r="Q78" s="66" t="s">
        <v>2010</v>
      </c>
      <c r="R78" s="57"/>
      <c r="S78" s="139"/>
    </row>
    <row r="79" spans="1:19" ht="12.75">
      <c r="A79" s="67" t="s">
        <v>171</v>
      </c>
      <c r="B79" s="72"/>
      <c r="C79" s="73" t="s">
        <v>179</v>
      </c>
      <c r="D79" s="150" t="s">
        <v>656</v>
      </c>
      <c r="E79" s="151" t="s">
        <v>750</v>
      </c>
      <c r="F79" s="151" t="s">
        <v>733</v>
      </c>
      <c r="G79" s="151" t="s">
        <v>1418</v>
      </c>
      <c r="H79" s="151" t="s">
        <v>737</v>
      </c>
      <c r="I79" s="151" t="s">
        <v>1404</v>
      </c>
      <c r="J79" s="151" t="s">
        <v>1385</v>
      </c>
      <c r="K79" s="151" t="s">
        <v>1702</v>
      </c>
      <c r="L79" s="151" t="s">
        <v>995</v>
      </c>
      <c r="M79" s="151" t="s">
        <v>884</v>
      </c>
      <c r="N79" s="151" t="s">
        <v>1966</v>
      </c>
      <c r="O79" s="152" t="s">
        <v>2011</v>
      </c>
      <c r="P79" s="74"/>
      <c r="Q79" s="75" t="s">
        <v>2012</v>
      </c>
      <c r="R79" s="57"/>
      <c r="S79" s="139"/>
    </row>
    <row r="80" spans="1:19" ht="12.75">
      <c r="A80" s="70" t="s">
        <v>2013</v>
      </c>
      <c r="B80" s="76">
        <v>68</v>
      </c>
      <c r="C80" s="71" t="s">
        <v>565</v>
      </c>
      <c r="D80" s="147" t="s">
        <v>515</v>
      </c>
      <c r="E80" s="148" t="s">
        <v>744</v>
      </c>
      <c r="F80" s="148" t="s">
        <v>937</v>
      </c>
      <c r="G80" s="148" t="s">
        <v>1410</v>
      </c>
      <c r="H80" s="148" t="s">
        <v>1411</v>
      </c>
      <c r="I80" s="148" t="s">
        <v>1412</v>
      </c>
      <c r="J80" s="148" t="s">
        <v>1708</v>
      </c>
      <c r="K80" s="148" t="s">
        <v>1709</v>
      </c>
      <c r="L80" s="148" t="s">
        <v>1710</v>
      </c>
      <c r="M80" s="148" t="s">
        <v>2014</v>
      </c>
      <c r="N80" s="148" t="s">
        <v>2015</v>
      </c>
      <c r="O80" s="149" t="s">
        <v>2016</v>
      </c>
      <c r="P80" s="65"/>
      <c r="Q80" s="66" t="s">
        <v>2017</v>
      </c>
      <c r="R80" s="57"/>
      <c r="S80" s="139"/>
    </row>
    <row r="81" spans="1:19" ht="12.75">
      <c r="A81" s="67" t="s">
        <v>120</v>
      </c>
      <c r="B81" s="72"/>
      <c r="C81" s="73" t="s">
        <v>427</v>
      </c>
      <c r="D81" s="150" t="s">
        <v>656</v>
      </c>
      <c r="E81" s="151" t="s">
        <v>745</v>
      </c>
      <c r="F81" s="151" t="s">
        <v>986</v>
      </c>
      <c r="G81" s="151" t="s">
        <v>1456</v>
      </c>
      <c r="H81" s="151" t="s">
        <v>1457</v>
      </c>
      <c r="I81" s="151" t="s">
        <v>1414</v>
      </c>
      <c r="J81" s="151" t="s">
        <v>1413</v>
      </c>
      <c r="K81" s="151" t="s">
        <v>1711</v>
      </c>
      <c r="L81" s="151" t="s">
        <v>1408</v>
      </c>
      <c r="M81" s="151" t="s">
        <v>2047</v>
      </c>
      <c r="N81" s="151" t="s">
        <v>1307</v>
      </c>
      <c r="O81" s="152" t="s">
        <v>1651</v>
      </c>
      <c r="P81" s="74"/>
      <c r="Q81" s="75" t="s">
        <v>2018</v>
      </c>
      <c r="R81" s="57"/>
      <c r="S81" s="139"/>
    </row>
    <row r="82" spans="1:19" ht="12.75">
      <c r="A82" s="70" t="s">
        <v>2019</v>
      </c>
      <c r="B82" s="76">
        <v>60</v>
      </c>
      <c r="C82" s="71" t="s">
        <v>558</v>
      </c>
      <c r="D82" s="147" t="s">
        <v>515</v>
      </c>
      <c r="E82" s="148" t="s">
        <v>759</v>
      </c>
      <c r="F82" s="148" t="s">
        <v>961</v>
      </c>
      <c r="G82" s="148" t="s">
        <v>1419</v>
      </c>
      <c r="H82" s="148" t="s">
        <v>1420</v>
      </c>
      <c r="I82" s="148" t="s">
        <v>1421</v>
      </c>
      <c r="J82" s="148" t="s">
        <v>1716</v>
      </c>
      <c r="K82" s="148" t="s">
        <v>1717</v>
      </c>
      <c r="L82" s="148" t="s">
        <v>1718</v>
      </c>
      <c r="M82" s="148" t="s">
        <v>2020</v>
      </c>
      <c r="N82" s="148" t="s">
        <v>2021</v>
      </c>
      <c r="O82" s="149" t="s">
        <v>2022</v>
      </c>
      <c r="P82" s="65"/>
      <c r="Q82" s="66" t="s">
        <v>2023</v>
      </c>
      <c r="R82" s="57"/>
      <c r="S82" s="139"/>
    </row>
    <row r="83" spans="1:19" ht="12.75">
      <c r="A83" s="67" t="s">
        <v>171</v>
      </c>
      <c r="B83" s="72"/>
      <c r="C83" s="73" t="s">
        <v>299</v>
      </c>
      <c r="D83" s="150" t="s">
        <v>656</v>
      </c>
      <c r="E83" s="151" t="s">
        <v>760</v>
      </c>
      <c r="F83" s="151" t="s">
        <v>966</v>
      </c>
      <c r="G83" s="151" t="s">
        <v>1458</v>
      </c>
      <c r="H83" s="151" t="s">
        <v>1423</v>
      </c>
      <c r="I83" s="151" t="s">
        <v>1423</v>
      </c>
      <c r="J83" s="151" t="s">
        <v>675</v>
      </c>
      <c r="K83" s="151" t="s">
        <v>1719</v>
      </c>
      <c r="L83" s="151" t="s">
        <v>1384</v>
      </c>
      <c r="M83" s="151" t="s">
        <v>920</v>
      </c>
      <c r="N83" s="151" t="s">
        <v>1351</v>
      </c>
      <c r="O83" s="152" t="s">
        <v>1442</v>
      </c>
      <c r="P83" s="74"/>
      <c r="Q83" s="75" t="s">
        <v>2024</v>
      </c>
      <c r="R83" s="57"/>
      <c r="S83" s="139"/>
    </row>
    <row r="84" spans="1:19" ht="12.75">
      <c r="A84" s="70" t="s">
        <v>1332</v>
      </c>
      <c r="B84" s="76">
        <v>29</v>
      </c>
      <c r="C84" s="71" t="s">
        <v>514</v>
      </c>
      <c r="D84" s="147" t="s">
        <v>515</v>
      </c>
      <c r="E84" s="148" t="s">
        <v>1060</v>
      </c>
      <c r="F84" s="148" t="s">
        <v>1046</v>
      </c>
      <c r="G84" s="148" t="s">
        <v>1338</v>
      </c>
      <c r="H84" s="148" t="s">
        <v>1339</v>
      </c>
      <c r="I84" s="148" t="s">
        <v>1223</v>
      </c>
      <c r="J84" s="148" t="s">
        <v>1667</v>
      </c>
      <c r="K84" s="148" t="s">
        <v>1668</v>
      </c>
      <c r="L84" s="148" t="s">
        <v>1669</v>
      </c>
      <c r="M84" s="148" t="s">
        <v>1952</v>
      </c>
      <c r="N84" s="148" t="s">
        <v>1953</v>
      </c>
      <c r="O84" s="149" t="s">
        <v>1954</v>
      </c>
      <c r="P84" s="65"/>
      <c r="Q84" s="66" t="s">
        <v>1955</v>
      </c>
      <c r="R84" s="57"/>
      <c r="S84" s="139"/>
    </row>
    <row r="85" spans="1:19" ht="12.75">
      <c r="A85" s="67" t="s">
        <v>138</v>
      </c>
      <c r="B85" s="72"/>
      <c r="C85" s="73" t="s">
        <v>122</v>
      </c>
      <c r="D85" s="150" t="s">
        <v>653</v>
      </c>
      <c r="E85" s="151" t="s">
        <v>1062</v>
      </c>
      <c r="F85" s="151" t="s">
        <v>1048</v>
      </c>
      <c r="G85" s="151" t="s">
        <v>1422</v>
      </c>
      <c r="H85" s="151" t="s">
        <v>1296</v>
      </c>
      <c r="I85" s="151" t="s">
        <v>1341</v>
      </c>
      <c r="J85" s="151" t="s">
        <v>651</v>
      </c>
      <c r="K85" s="151" t="s">
        <v>1633</v>
      </c>
      <c r="L85" s="151" t="s">
        <v>632</v>
      </c>
      <c r="M85" s="151" t="s">
        <v>1343</v>
      </c>
      <c r="N85" s="151" t="s">
        <v>1262</v>
      </c>
      <c r="O85" s="152" t="s">
        <v>474</v>
      </c>
      <c r="P85" s="74"/>
      <c r="Q85" s="75" t="s">
        <v>1956</v>
      </c>
      <c r="R85" s="57"/>
      <c r="S85" s="139"/>
    </row>
    <row r="86" spans="1:19" ht="12.75">
      <c r="A86" s="70" t="s">
        <v>897</v>
      </c>
      <c r="B86" s="76">
        <v>52</v>
      </c>
      <c r="C86" s="71" t="s">
        <v>550</v>
      </c>
      <c r="D86" s="147" t="s">
        <v>515</v>
      </c>
      <c r="E86" s="148" t="s">
        <v>761</v>
      </c>
      <c r="F86" s="148" t="s">
        <v>958</v>
      </c>
      <c r="G86" s="148" t="s">
        <v>1425</v>
      </c>
      <c r="H86" s="148" t="s">
        <v>1426</v>
      </c>
      <c r="I86" s="148" t="s">
        <v>1427</v>
      </c>
      <c r="J86" s="148" t="s">
        <v>1720</v>
      </c>
      <c r="K86" s="148" t="s">
        <v>1721</v>
      </c>
      <c r="L86" s="148" t="s">
        <v>1722</v>
      </c>
      <c r="M86" s="148" t="s">
        <v>2025</v>
      </c>
      <c r="N86" s="148" t="s">
        <v>2026</v>
      </c>
      <c r="O86" s="149" t="s">
        <v>2027</v>
      </c>
      <c r="P86" s="65" t="s">
        <v>725</v>
      </c>
      <c r="Q86" s="66" t="s">
        <v>2028</v>
      </c>
      <c r="R86" s="57"/>
      <c r="S86" s="139"/>
    </row>
    <row r="87" spans="1:19" ht="12.75">
      <c r="A87" s="67" t="s">
        <v>128</v>
      </c>
      <c r="B87" s="72"/>
      <c r="C87" s="73" t="s">
        <v>259</v>
      </c>
      <c r="D87" s="150" t="s">
        <v>667</v>
      </c>
      <c r="E87" s="151" t="s">
        <v>763</v>
      </c>
      <c r="F87" s="151" t="s">
        <v>999</v>
      </c>
      <c r="G87" s="151" t="s">
        <v>1428</v>
      </c>
      <c r="H87" s="151" t="s">
        <v>1459</v>
      </c>
      <c r="I87" s="151" t="s">
        <v>1428</v>
      </c>
      <c r="J87" s="151" t="s">
        <v>1723</v>
      </c>
      <c r="K87" s="151" t="s">
        <v>1724</v>
      </c>
      <c r="L87" s="151" t="s">
        <v>999</v>
      </c>
      <c r="M87" s="151" t="s">
        <v>1330</v>
      </c>
      <c r="N87" s="151" t="s">
        <v>1340</v>
      </c>
      <c r="O87" s="152" t="s">
        <v>1330</v>
      </c>
      <c r="P87" s="74"/>
      <c r="Q87" s="75" t="s">
        <v>2029</v>
      </c>
      <c r="R87" s="57"/>
      <c r="S87" s="139"/>
    </row>
    <row r="88" spans="1:19" ht="12.75">
      <c r="A88" s="70" t="s">
        <v>2030</v>
      </c>
      <c r="B88" s="76">
        <v>51</v>
      </c>
      <c r="C88" s="71" t="s">
        <v>549</v>
      </c>
      <c r="D88" s="147" t="s">
        <v>515</v>
      </c>
      <c r="E88" s="148" t="s">
        <v>740</v>
      </c>
      <c r="F88" s="148" t="s">
        <v>1055</v>
      </c>
      <c r="G88" s="148" t="s">
        <v>1431</v>
      </c>
      <c r="H88" s="148" t="s">
        <v>1432</v>
      </c>
      <c r="I88" s="148" t="s">
        <v>1433</v>
      </c>
      <c r="J88" s="148" t="s">
        <v>1725</v>
      </c>
      <c r="K88" s="148" t="s">
        <v>1726</v>
      </c>
      <c r="L88" s="148" t="s">
        <v>1727</v>
      </c>
      <c r="M88" s="148" t="s">
        <v>2031</v>
      </c>
      <c r="N88" s="148" t="s">
        <v>2032</v>
      </c>
      <c r="O88" s="149" t="s">
        <v>2033</v>
      </c>
      <c r="P88" s="65" t="s">
        <v>725</v>
      </c>
      <c r="Q88" s="66" t="s">
        <v>2034</v>
      </c>
      <c r="R88" s="57"/>
      <c r="S88" s="139"/>
    </row>
    <row r="89" spans="1:19" ht="12.75">
      <c r="A89" s="67" t="s">
        <v>132</v>
      </c>
      <c r="B89" s="72"/>
      <c r="C89" s="73" t="s">
        <v>183</v>
      </c>
      <c r="D89" s="150" t="s">
        <v>667</v>
      </c>
      <c r="E89" s="151" t="s">
        <v>741</v>
      </c>
      <c r="F89" s="151" t="s">
        <v>1057</v>
      </c>
      <c r="G89" s="151" t="s">
        <v>1434</v>
      </c>
      <c r="H89" s="151" t="s">
        <v>1434</v>
      </c>
      <c r="I89" s="151" t="s">
        <v>1434</v>
      </c>
      <c r="J89" s="151" t="s">
        <v>1380</v>
      </c>
      <c r="K89" s="151" t="s">
        <v>726</v>
      </c>
      <c r="L89" s="151" t="s">
        <v>717</v>
      </c>
      <c r="M89" s="151" t="s">
        <v>1445</v>
      </c>
      <c r="N89" s="151" t="s">
        <v>2035</v>
      </c>
      <c r="O89" s="152" t="s">
        <v>901</v>
      </c>
      <c r="P89" s="74"/>
      <c r="Q89" s="75" t="s">
        <v>2036</v>
      </c>
      <c r="R89" s="57"/>
      <c r="S89" s="139"/>
    </row>
    <row r="90" spans="1:19" ht="12.75">
      <c r="A90" s="70" t="s">
        <v>2037</v>
      </c>
      <c r="B90" s="76">
        <v>25</v>
      </c>
      <c r="C90" s="71" t="s">
        <v>524</v>
      </c>
      <c r="D90" s="147" t="s">
        <v>587</v>
      </c>
      <c r="E90" s="148" t="s">
        <v>588</v>
      </c>
      <c r="F90" s="148" t="s">
        <v>832</v>
      </c>
      <c r="G90" s="148" t="s">
        <v>685</v>
      </c>
      <c r="H90" s="148" t="s">
        <v>1288</v>
      </c>
      <c r="I90" s="148" t="s">
        <v>1289</v>
      </c>
      <c r="J90" s="148" t="s">
        <v>1630</v>
      </c>
      <c r="K90" s="148" t="s">
        <v>1631</v>
      </c>
      <c r="L90" s="148" t="s">
        <v>1632</v>
      </c>
      <c r="M90" s="148" t="s">
        <v>1879</v>
      </c>
      <c r="N90" s="148" t="s">
        <v>1880</v>
      </c>
      <c r="O90" s="149" t="s">
        <v>1881</v>
      </c>
      <c r="P90" s="65"/>
      <c r="Q90" s="66" t="s">
        <v>1882</v>
      </c>
      <c r="R90" s="57"/>
      <c r="S90" s="139"/>
    </row>
    <row r="91" spans="1:19" ht="12.75">
      <c r="A91" s="67" t="s">
        <v>138</v>
      </c>
      <c r="B91" s="72"/>
      <c r="C91" s="73" t="s">
        <v>125</v>
      </c>
      <c r="D91" s="150" t="s">
        <v>663</v>
      </c>
      <c r="E91" s="151" t="s">
        <v>664</v>
      </c>
      <c r="F91" s="151" t="s">
        <v>630</v>
      </c>
      <c r="G91" s="151" t="s">
        <v>1438</v>
      </c>
      <c r="H91" s="151" t="s">
        <v>1439</v>
      </c>
      <c r="I91" s="151" t="s">
        <v>629</v>
      </c>
      <c r="J91" s="151" t="s">
        <v>1349</v>
      </c>
      <c r="K91" s="151" t="s">
        <v>695</v>
      </c>
      <c r="L91" s="151" t="s">
        <v>1281</v>
      </c>
      <c r="M91" s="151" t="s">
        <v>2048</v>
      </c>
      <c r="N91" s="151" t="s">
        <v>1906</v>
      </c>
      <c r="O91" s="152" t="s">
        <v>1262</v>
      </c>
      <c r="P91" s="74"/>
      <c r="Q91" s="75" t="s">
        <v>1883</v>
      </c>
      <c r="R91" s="57"/>
      <c r="S91" s="139"/>
    </row>
    <row r="92" spans="1:19" ht="12.75">
      <c r="A92" s="70" t="s">
        <v>1376</v>
      </c>
      <c r="B92" s="76">
        <v>35</v>
      </c>
      <c r="C92" s="71" t="s">
        <v>533</v>
      </c>
      <c r="D92" s="147" t="s">
        <v>515</v>
      </c>
      <c r="E92" s="148" t="s">
        <v>692</v>
      </c>
      <c r="F92" s="148" t="s">
        <v>911</v>
      </c>
      <c r="G92" s="148" t="s">
        <v>1357</v>
      </c>
      <c r="H92" s="148" t="s">
        <v>1358</v>
      </c>
      <c r="I92" s="148" t="s">
        <v>1359</v>
      </c>
      <c r="J92" s="148" t="s">
        <v>1652</v>
      </c>
      <c r="K92" s="148" t="s">
        <v>1653</v>
      </c>
      <c r="L92" s="148" t="s">
        <v>1654</v>
      </c>
      <c r="M92" s="148" t="s">
        <v>1958</v>
      </c>
      <c r="N92" s="148" t="s">
        <v>1959</v>
      </c>
      <c r="O92" s="149" t="s">
        <v>1960</v>
      </c>
      <c r="P92" s="65"/>
      <c r="Q92" s="66" t="s">
        <v>1961</v>
      </c>
      <c r="R92" s="57"/>
      <c r="S92" s="139"/>
    </row>
    <row r="93" spans="1:19" ht="12.75">
      <c r="A93" s="67" t="s">
        <v>171</v>
      </c>
      <c r="B93" s="72"/>
      <c r="C93" s="73" t="s">
        <v>179</v>
      </c>
      <c r="D93" s="150" t="s">
        <v>656</v>
      </c>
      <c r="E93" s="151" t="s">
        <v>718</v>
      </c>
      <c r="F93" s="151" t="s">
        <v>726</v>
      </c>
      <c r="G93" s="151" t="s">
        <v>1445</v>
      </c>
      <c r="H93" s="151" t="s">
        <v>1316</v>
      </c>
      <c r="I93" s="151" t="s">
        <v>1307</v>
      </c>
      <c r="J93" s="151" t="s">
        <v>1316</v>
      </c>
      <c r="K93" s="151" t="s">
        <v>1651</v>
      </c>
      <c r="L93" s="151" t="s">
        <v>1651</v>
      </c>
      <c r="M93" s="151" t="s">
        <v>974</v>
      </c>
      <c r="N93" s="151" t="s">
        <v>901</v>
      </c>
      <c r="O93" s="152" t="s">
        <v>1345</v>
      </c>
      <c r="P93" s="74"/>
      <c r="Q93" s="75" t="s">
        <v>1962</v>
      </c>
      <c r="R93" s="57"/>
      <c r="S93" s="139"/>
    </row>
    <row r="94" spans="1:19" ht="12.75">
      <c r="A94" s="70" t="s">
        <v>719</v>
      </c>
      <c r="B94" s="76">
        <v>69</v>
      </c>
      <c r="C94" s="71" t="s">
        <v>566</v>
      </c>
      <c r="D94" s="147" t="s">
        <v>515</v>
      </c>
      <c r="E94" s="148" t="s">
        <v>754</v>
      </c>
      <c r="F94" s="148" t="s">
        <v>955</v>
      </c>
      <c r="G94" s="148" t="s">
        <v>1429</v>
      </c>
      <c r="H94" s="148" t="s">
        <v>1416</v>
      </c>
      <c r="I94" s="148" t="s">
        <v>1430</v>
      </c>
      <c r="J94" s="148" t="s">
        <v>1728</v>
      </c>
      <c r="K94" s="148" t="s">
        <v>1729</v>
      </c>
      <c r="L94" s="148" t="s">
        <v>1730</v>
      </c>
      <c r="M94" s="148" t="s">
        <v>2038</v>
      </c>
      <c r="N94" s="148" t="s">
        <v>900</v>
      </c>
      <c r="O94" s="149" t="s">
        <v>2039</v>
      </c>
      <c r="P94" s="65"/>
      <c r="Q94" s="66" t="s">
        <v>2040</v>
      </c>
      <c r="R94" s="57"/>
      <c r="S94" s="139"/>
    </row>
    <row r="95" spans="1:19" ht="12.75">
      <c r="A95" s="67" t="s">
        <v>120</v>
      </c>
      <c r="B95" s="72"/>
      <c r="C95" s="73" t="s">
        <v>323</v>
      </c>
      <c r="D95" s="150" t="s">
        <v>656</v>
      </c>
      <c r="E95" s="151" t="s">
        <v>755</v>
      </c>
      <c r="F95" s="151" t="s">
        <v>997</v>
      </c>
      <c r="G95" s="151" t="s">
        <v>1460</v>
      </c>
      <c r="H95" s="151" t="s">
        <v>1461</v>
      </c>
      <c r="I95" s="151" t="s">
        <v>993</v>
      </c>
      <c r="J95" s="151" t="s">
        <v>1731</v>
      </c>
      <c r="K95" s="151" t="s">
        <v>1732</v>
      </c>
      <c r="L95" s="151" t="s">
        <v>1733</v>
      </c>
      <c r="M95" s="151" t="s">
        <v>2049</v>
      </c>
      <c r="N95" s="151" t="s">
        <v>1672</v>
      </c>
      <c r="O95" s="152" t="s">
        <v>2042</v>
      </c>
      <c r="P95" s="74" t="s">
        <v>725</v>
      </c>
      <c r="Q95" s="75" t="s">
        <v>2043</v>
      </c>
      <c r="R95" s="57"/>
      <c r="S95" s="139"/>
    </row>
    <row r="96" spans="1:19" ht="12.75" customHeight="1">
      <c r="A96" s="70"/>
      <c r="B96" s="76">
        <v>14</v>
      </c>
      <c r="C96" s="71" t="s">
        <v>495</v>
      </c>
      <c r="D96" s="147" t="s">
        <v>496</v>
      </c>
      <c r="E96" s="148" t="s">
        <v>497</v>
      </c>
      <c r="F96" s="148" t="s">
        <v>805</v>
      </c>
      <c r="G96" s="148" t="s">
        <v>1216</v>
      </c>
      <c r="H96" s="148" t="s">
        <v>1217</v>
      </c>
      <c r="I96" s="148" t="s">
        <v>1218</v>
      </c>
      <c r="J96" s="148" t="s">
        <v>1576</v>
      </c>
      <c r="K96" s="148" t="s">
        <v>1577</v>
      </c>
      <c r="L96" s="148" t="s">
        <v>1578</v>
      </c>
      <c r="M96" s="148" t="s">
        <v>2050</v>
      </c>
      <c r="N96" s="148"/>
      <c r="O96" s="149"/>
      <c r="P96" s="77" t="s">
        <v>510</v>
      </c>
      <c r="Q96" s="78"/>
      <c r="R96" s="57"/>
      <c r="S96" s="139"/>
    </row>
    <row r="97" spans="1:19" ht="12.75" customHeight="1">
      <c r="A97" s="67" t="s">
        <v>132</v>
      </c>
      <c r="B97" s="72"/>
      <c r="C97" s="73" t="s">
        <v>131</v>
      </c>
      <c r="D97" s="150" t="s">
        <v>643</v>
      </c>
      <c r="E97" s="151" t="s">
        <v>604</v>
      </c>
      <c r="F97" s="151" t="s">
        <v>829</v>
      </c>
      <c r="G97" s="151" t="s">
        <v>1256</v>
      </c>
      <c r="H97" s="151" t="s">
        <v>627</v>
      </c>
      <c r="I97" s="151" t="s">
        <v>702</v>
      </c>
      <c r="J97" s="151" t="s">
        <v>1219</v>
      </c>
      <c r="K97" s="151" t="s">
        <v>637</v>
      </c>
      <c r="L97" s="151" t="s">
        <v>498</v>
      </c>
      <c r="M97" s="151" t="s">
        <v>2051</v>
      </c>
      <c r="N97" s="151"/>
      <c r="O97" s="152"/>
      <c r="P97" s="79"/>
      <c r="Q97" s="80"/>
      <c r="R97" s="57"/>
      <c r="S97" s="139"/>
    </row>
    <row r="98" spans="1:19" ht="12.75" customHeight="1">
      <c r="A98" s="70"/>
      <c r="B98" s="76">
        <v>27</v>
      </c>
      <c r="C98" s="71" t="s">
        <v>526</v>
      </c>
      <c r="D98" s="147" t="s">
        <v>515</v>
      </c>
      <c r="E98" s="148" t="s">
        <v>635</v>
      </c>
      <c r="F98" s="148" t="s">
        <v>824</v>
      </c>
      <c r="G98" s="148" t="s">
        <v>1242</v>
      </c>
      <c r="H98" s="148" t="s">
        <v>1243</v>
      </c>
      <c r="I98" s="148" t="s">
        <v>1244</v>
      </c>
      <c r="J98" s="148" t="s">
        <v>1593</v>
      </c>
      <c r="K98" s="148" t="s">
        <v>1594</v>
      </c>
      <c r="L98" s="148" t="s">
        <v>602</v>
      </c>
      <c r="M98" s="148" t="s">
        <v>2052</v>
      </c>
      <c r="N98" s="148"/>
      <c r="O98" s="149"/>
      <c r="P98" s="77" t="s">
        <v>2053</v>
      </c>
      <c r="Q98" s="78"/>
      <c r="R98" s="57"/>
      <c r="S98" s="139"/>
    </row>
    <row r="99" spans="1:19" ht="12.75" customHeight="1">
      <c r="A99" s="67" t="s">
        <v>138</v>
      </c>
      <c r="B99" s="72"/>
      <c r="C99" s="73" t="s">
        <v>124</v>
      </c>
      <c r="D99" s="150" t="s">
        <v>653</v>
      </c>
      <c r="E99" s="151" t="s">
        <v>636</v>
      </c>
      <c r="F99" s="151" t="s">
        <v>826</v>
      </c>
      <c r="G99" s="151" t="s">
        <v>1436</v>
      </c>
      <c r="H99" s="151" t="s">
        <v>1259</v>
      </c>
      <c r="I99" s="151" t="s">
        <v>664</v>
      </c>
      <c r="J99" s="151" t="s">
        <v>1274</v>
      </c>
      <c r="K99" s="151" t="s">
        <v>1341</v>
      </c>
      <c r="L99" s="151" t="s">
        <v>629</v>
      </c>
      <c r="M99" s="151" t="s">
        <v>658</v>
      </c>
      <c r="N99" s="151"/>
      <c r="O99" s="152"/>
      <c r="P99" s="79"/>
      <c r="Q99" s="80"/>
      <c r="R99" s="57"/>
      <c r="S99" s="139"/>
    </row>
    <row r="100" spans="1:19" ht="12.75" customHeight="1">
      <c r="A100" s="70"/>
      <c r="B100" s="76">
        <v>15</v>
      </c>
      <c r="C100" s="71" t="s">
        <v>492</v>
      </c>
      <c r="D100" s="147" t="s">
        <v>493</v>
      </c>
      <c r="E100" s="148" t="s">
        <v>494</v>
      </c>
      <c r="F100" s="148" t="s">
        <v>821</v>
      </c>
      <c r="G100" s="148" t="s">
        <v>668</v>
      </c>
      <c r="H100" s="148" t="s">
        <v>1225</v>
      </c>
      <c r="I100" s="148" t="s">
        <v>1226</v>
      </c>
      <c r="J100" s="148" t="s">
        <v>1582</v>
      </c>
      <c r="K100" s="148" t="s">
        <v>1583</v>
      </c>
      <c r="L100" s="148" t="s">
        <v>1278</v>
      </c>
      <c r="M100" s="148" t="s">
        <v>2054</v>
      </c>
      <c r="N100" s="148"/>
      <c r="O100" s="149"/>
      <c r="P100" s="77" t="s">
        <v>510</v>
      </c>
      <c r="Q100" s="78"/>
      <c r="R100" s="57"/>
      <c r="S100" s="139"/>
    </row>
    <row r="101" spans="1:19" ht="12.75" customHeight="1">
      <c r="A101" s="67" t="s">
        <v>132</v>
      </c>
      <c r="B101" s="72"/>
      <c r="C101" s="73" t="s">
        <v>152</v>
      </c>
      <c r="D101" s="150" t="s">
        <v>517</v>
      </c>
      <c r="E101" s="151" t="s">
        <v>633</v>
      </c>
      <c r="F101" s="151" t="s">
        <v>822</v>
      </c>
      <c r="G101" s="151" t="s">
        <v>1240</v>
      </c>
      <c r="H101" s="151" t="s">
        <v>634</v>
      </c>
      <c r="I101" s="151" t="s">
        <v>1342</v>
      </c>
      <c r="J101" s="151" t="s">
        <v>1611</v>
      </c>
      <c r="K101" s="151" t="s">
        <v>595</v>
      </c>
      <c r="L101" s="151" t="s">
        <v>822</v>
      </c>
      <c r="M101" s="151" t="s">
        <v>2055</v>
      </c>
      <c r="N101" s="151"/>
      <c r="O101" s="152"/>
      <c r="P101" s="79"/>
      <c r="Q101" s="80"/>
      <c r="R101" s="57"/>
      <c r="S101" s="139"/>
    </row>
    <row r="102" spans="1:19" ht="12.75" customHeight="1">
      <c r="A102" s="70"/>
      <c r="B102" s="76">
        <v>209</v>
      </c>
      <c r="C102" s="71" t="s">
        <v>527</v>
      </c>
      <c r="D102" s="147" t="s">
        <v>606</v>
      </c>
      <c r="E102" s="148" t="s">
        <v>607</v>
      </c>
      <c r="F102" s="148" t="s">
        <v>791</v>
      </c>
      <c r="G102" s="148" t="s">
        <v>1180</v>
      </c>
      <c r="H102" s="148" t="s">
        <v>1199</v>
      </c>
      <c r="I102" s="148" t="s">
        <v>1200</v>
      </c>
      <c r="J102" s="148" t="s">
        <v>1335</v>
      </c>
      <c r="K102" s="148" t="s">
        <v>1189</v>
      </c>
      <c r="L102" s="148" t="s">
        <v>1564</v>
      </c>
      <c r="M102" s="148"/>
      <c r="N102" s="148"/>
      <c r="O102" s="149"/>
      <c r="P102" s="77" t="s">
        <v>1464</v>
      </c>
      <c r="Q102" s="78"/>
      <c r="R102" s="57"/>
      <c r="S102" s="139"/>
    </row>
    <row r="103" spans="1:19" ht="12.75" customHeight="1">
      <c r="A103" s="67" t="s">
        <v>189</v>
      </c>
      <c r="B103" s="72"/>
      <c r="C103" s="73" t="s">
        <v>149</v>
      </c>
      <c r="D103" s="150" t="s">
        <v>608</v>
      </c>
      <c r="E103" s="151" t="s">
        <v>609</v>
      </c>
      <c r="F103" s="151" t="s">
        <v>792</v>
      </c>
      <c r="G103" s="151" t="s">
        <v>796</v>
      </c>
      <c r="H103" s="151" t="s">
        <v>1201</v>
      </c>
      <c r="I103" s="151" t="s">
        <v>1256</v>
      </c>
      <c r="J103" s="151" t="s">
        <v>829</v>
      </c>
      <c r="K103" s="151" t="s">
        <v>621</v>
      </c>
      <c r="L103" s="151" t="s">
        <v>1604</v>
      </c>
      <c r="M103" s="151"/>
      <c r="N103" s="151"/>
      <c r="O103" s="152"/>
      <c r="P103" s="79"/>
      <c r="Q103" s="80"/>
      <c r="R103" s="57"/>
      <c r="S103" s="139"/>
    </row>
    <row r="104" spans="1:19" ht="12.75" customHeight="1">
      <c r="A104" s="70"/>
      <c r="B104" s="76">
        <v>204</v>
      </c>
      <c r="C104" s="71" t="s">
        <v>572</v>
      </c>
      <c r="D104" s="147" t="s">
        <v>617</v>
      </c>
      <c r="E104" s="148" t="s">
        <v>618</v>
      </c>
      <c r="F104" s="148" t="s">
        <v>794</v>
      </c>
      <c r="G104" s="148" t="s">
        <v>1203</v>
      </c>
      <c r="H104" s="148" t="s">
        <v>1192</v>
      </c>
      <c r="I104" s="148" t="s">
        <v>1204</v>
      </c>
      <c r="J104" s="148" t="s">
        <v>1573</v>
      </c>
      <c r="K104" s="148" t="s">
        <v>1574</v>
      </c>
      <c r="L104" s="148" t="s">
        <v>1334</v>
      </c>
      <c r="M104" s="148"/>
      <c r="N104" s="148"/>
      <c r="O104" s="149"/>
      <c r="P104" s="77" t="s">
        <v>510</v>
      </c>
      <c r="Q104" s="78"/>
      <c r="R104" s="57"/>
      <c r="S104" s="139"/>
    </row>
    <row r="105" spans="1:19" ht="12.75" customHeight="1">
      <c r="A105" s="67" t="s">
        <v>189</v>
      </c>
      <c r="B105" s="72"/>
      <c r="C105" s="73" t="s">
        <v>219</v>
      </c>
      <c r="D105" s="150" t="s">
        <v>619</v>
      </c>
      <c r="E105" s="151" t="s">
        <v>614</v>
      </c>
      <c r="F105" s="151" t="s">
        <v>796</v>
      </c>
      <c r="G105" s="151" t="s">
        <v>608</v>
      </c>
      <c r="H105" s="151" t="s">
        <v>605</v>
      </c>
      <c r="I105" s="151" t="s">
        <v>1258</v>
      </c>
      <c r="J105" s="151" t="s">
        <v>676</v>
      </c>
      <c r="K105" s="151" t="s">
        <v>814</v>
      </c>
      <c r="L105" s="151" t="s">
        <v>1606</v>
      </c>
      <c r="M105" s="151"/>
      <c r="N105" s="151"/>
      <c r="O105" s="152"/>
      <c r="P105" s="79"/>
      <c r="Q105" s="80"/>
      <c r="R105" s="57"/>
      <c r="S105" s="139"/>
    </row>
    <row r="106" spans="1:19" ht="12.75" customHeight="1">
      <c r="A106" s="70"/>
      <c r="B106" s="76">
        <v>37</v>
      </c>
      <c r="C106" s="71" t="s">
        <v>535</v>
      </c>
      <c r="D106" s="147" t="s">
        <v>515</v>
      </c>
      <c r="E106" s="148" t="s">
        <v>666</v>
      </c>
      <c r="F106" s="148" t="s">
        <v>856</v>
      </c>
      <c r="G106" s="148" t="s">
        <v>1264</v>
      </c>
      <c r="H106" s="148" t="s">
        <v>1265</v>
      </c>
      <c r="I106" s="148" t="s">
        <v>1266</v>
      </c>
      <c r="J106" s="148" t="s">
        <v>1607</v>
      </c>
      <c r="K106" s="148" t="s">
        <v>1608</v>
      </c>
      <c r="L106" s="148" t="s">
        <v>1609</v>
      </c>
      <c r="M106" s="148"/>
      <c r="N106" s="148"/>
      <c r="O106" s="149"/>
      <c r="P106" s="77" t="s">
        <v>1739</v>
      </c>
      <c r="Q106" s="78"/>
      <c r="R106" s="57"/>
      <c r="S106" s="139"/>
    </row>
    <row r="107" spans="1:19" ht="12.75" customHeight="1">
      <c r="A107" s="67" t="s">
        <v>132</v>
      </c>
      <c r="B107" s="72"/>
      <c r="C107" s="73" t="s">
        <v>131</v>
      </c>
      <c r="D107" s="150" t="s">
        <v>667</v>
      </c>
      <c r="E107" s="151" t="s">
        <v>644</v>
      </c>
      <c r="F107" s="151" t="s">
        <v>498</v>
      </c>
      <c r="G107" s="151" t="s">
        <v>1219</v>
      </c>
      <c r="H107" s="151" t="s">
        <v>591</v>
      </c>
      <c r="I107" s="151" t="s">
        <v>796</v>
      </c>
      <c r="J107" s="151" t="s">
        <v>1280</v>
      </c>
      <c r="K107" s="151" t="s">
        <v>1610</v>
      </c>
      <c r="L107" s="151" t="s">
        <v>1569</v>
      </c>
      <c r="M107" s="151"/>
      <c r="N107" s="151"/>
      <c r="O107" s="152"/>
      <c r="P107" s="79"/>
      <c r="Q107" s="80"/>
      <c r="R107" s="57"/>
      <c r="S107" s="139"/>
    </row>
    <row r="108" spans="1:19" ht="12.75" customHeight="1">
      <c r="A108" s="70"/>
      <c r="B108" s="76">
        <v>17</v>
      </c>
      <c r="C108" s="71" t="s">
        <v>499</v>
      </c>
      <c r="D108" s="147" t="s">
        <v>500</v>
      </c>
      <c r="E108" s="148" t="s">
        <v>501</v>
      </c>
      <c r="F108" s="148" t="s">
        <v>832</v>
      </c>
      <c r="G108" s="148" t="s">
        <v>1237</v>
      </c>
      <c r="H108" s="148" t="s">
        <v>1238</v>
      </c>
      <c r="I108" s="148" t="s">
        <v>1239</v>
      </c>
      <c r="J108" s="148" t="s">
        <v>1585</v>
      </c>
      <c r="K108" s="148" t="s">
        <v>1586</v>
      </c>
      <c r="L108" s="148" t="s">
        <v>1587</v>
      </c>
      <c r="M108" s="148"/>
      <c r="N108" s="148"/>
      <c r="O108" s="149"/>
      <c r="P108" s="77" t="s">
        <v>1464</v>
      </c>
      <c r="Q108" s="78"/>
      <c r="R108" s="57"/>
      <c r="S108" s="139"/>
    </row>
    <row r="109" spans="1:19" ht="12.75" customHeight="1">
      <c r="A109" s="67" t="s">
        <v>132</v>
      </c>
      <c r="B109" s="72"/>
      <c r="C109" s="73" t="s">
        <v>131</v>
      </c>
      <c r="D109" s="150" t="s">
        <v>633</v>
      </c>
      <c r="E109" s="151" t="s">
        <v>641</v>
      </c>
      <c r="F109" s="151" t="s">
        <v>502</v>
      </c>
      <c r="G109" s="151" t="s">
        <v>818</v>
      </c>
      <c r="H109" s="151" t="s">
        <v>818</v>
      </c>
      <c r="I109" s="151" t="s">
        <v>1345</v>
      </c>
      <c r="J109" s="151" t="s">
        <v>1610</v>
      </c>
      <c r="K109" s="151" t="s">
        <v>604</v>
      </c>
      <c r="L109" s="151" t="s">
        <v>502</v>
      </c>
      <c r="M109" s="151"/>
      <c r="N109" s="151"/>
      <c r="O109" s="152"/>
      <c r="P109" s="79"/>
      <c r="Q109" s="80"/>
      <c r="R109" s="57"/>
      <c r="S109" s="139"/>
    </row>
    <row r="110" spans="1:19" ht="12.75" customHeight="1">
      <c r="A110" s="70"/>
      <c r="B110" s="76">
        <v>39</v>
      </c>
      <c r="C110" s="71" t="s">
        <v>537</v>
      </c>
      <c r="D110" s="147" t="s">
        <v>515</v>
      </c>
      <c r="E110" s="148" t="s">
        <v>668</v>
      </c>
      <c r="F110" s="148" t="s">
        <v>864</v>
      </c>
      <c r="G110" s="148" t="s">
        <v>1242</v>
      </c>
      <c r="H110" s="148" t="s">
        <v>1233</v>
      </c>
      <c r="I110" s="148" t="s">
        <v>1278</v>
      </c>
      <c r="J110" s="148" t="s">
        <v>583</v>
      </c>
      <c r="K110" s="148" t="s">
        <v>1294</v>
      </c>
      <c r="L110" s="148" t="s">
        <v>1612</v>
      </c>
      <c r="M110" s="148"/>
      <c r="N110" s="148"/>
      <c r="O110" s="149"/>
      <c r="P110" s="77" t="s">
        <v>1464</v>
      </c>
      <c r="Q110" s="78"/>
      <c r="R110" s="57"/>
      <c r="S110" s="139"/>
    </row>
    <row r="111" spans="1:19" ht="12.75" customHeight="1">
      <c r="A111" s="67" t="s">
        <v>128</v>
      </c>
      <c r="B111" s="72"/>
      <c r="C111" s="73" t="s">
        <v>9</v>
      </c>
      <c r="D111" s="150" t="s">
        <v>667</v>
      </c>
      <c r="E111" s="151" t="s">
        <v>669</v>
      </c>
      <c r="F111" s="151" t="s">
        <v>866</v>
      </c>
      <c r="G111" s="151" t="s">
        <v>1436</v>
      </c>
      <c r="H111" s="151" t="s">
        <v>1279</v>
      </c>
      <c r="I111" s="151" t="s">
        <v>814</v>
      </c>
      <c r="J111" s="151" t="s">
        <v>1565</v>
      </c>
      <c r="K111" s="151" t="s">
        <v>641</v>
      </c>
      <c r="L111" s="151" t="s">
        <v>608</v>
      </c>
      <c r="M111" s="151"/>
      <c r="N111" s="151"/>
      <c r="O111" s="152"/>
      <c r="P111" s="79"/>
      <c r="Q111" s="80"/>
      <c r="R111" s="57"/>
      <c r="S111" s="139"/>
    </row>
    <row r="112" spans="1:19" ht="12.75" customHeight="1">
      <c r="A112" s="70"/>
      <c r="B112" s="76">
        <v>32</v>
      </c>
      <c r="C112" s="71" t="s">
        <v>530</v>
      </c>
      <c r="D112" s="147" t="s">
        <v>593</v>
      </c>
      <c r="E112" s="148" t="s">
        <v>594</v>
      </c>
      <c r="F112" s="148" t="s">
        <v>859</v>
      </c>
      <c r="G112" s="148" t="s">
        <v>1275</v>
      </c>
      <c r="H112" s="148" t="s">
        <v>1276</v>
      </c>
      <c r="I112" s="148" t="s">
        <v>1277</v>
      </c>
      <c r="J112" s="148" t="s">
        <v>1264</v>
      </c>
      <c r="K112" s="148" t="s">
        <v>1621</v>
      </c>
      <c r="L112" s="148" t="s">
        <v>1622</v>
      </c>
      <c r="M112" s="148"/>
      <c r="N112" s="148"/>
      <c r="O112" s="149"/>
      <c r="P112" s="77" t="s">
        <v>510</v>
      </c>
      <c r="Q112" s="78"/>
      <c r="R112" s="57"/>
      <c r="S112" s="139"/>
    </row>
    <row r="113" spans="1:19" ht="12.75" customHeight="1">
      <c r="A113" s="67" t="s">
        <v>128</v>
      </c>
      <c r="B113" s="72"/>
      <c r="C113" s="73" t="s">
        <v>143</v>
      </c>
      <c r="D113" s="150" t="s">
        <v>709</v>
      </c>
      <c r="E113" s="151" t="s">
        <v>671</v>
      </c>
      <c r="F113" s="151" t="s">
        <v>633</v>
      </c>
      <c r="G113" s="151" t="s">
        <v>792</v>
      </c>
      <c r="H113" s="151" t="s">
        <v>792</v>
      </c>
      <c r="I113" s="151" t="s">
        <v>619</v>
      </c>
      <c r="J113" s="151" t="s">
        <v>644</v>
      </c>
      <c r="K113" s="151" t="s">
        <v>667</v>
      </c>
      <c r="L113" s="151" t="s">
        <v>1240</v>
      </c>
      <c r="M113" s="151"/>
      <c r="N113" s="151"/>
      <c r="O113" s="152"/>
      <c r="P113" s="79"/>
      <c r="Q113" s="80"/>
      <c r="R113" s="57"/>
      <c r="S113" s="139"/>
    </row>
    <row r="114" spans="1:19" ht="12.75" customHeight="1">
      <c r="A114" s="70"/>
      <c r="B114" s="76">
        <v>45</v>
      </c>
      <c r="C114" s="71" t="s">
        <v>543</v>
      </c>
      <c r="D114" s="147" t="s">
        <v>515</v>
      </c>
      <c r="E114" s="148" t="s">
        <v>693</v>
      </c>
      <c r="F114" s="148" t="s">
        <v>816</v>
      </c>
      <c r="G114" s="148" t="s">
        <v>1312</v>
      </c>
      <c r="H114" s="148" t="s">
        <v>1313</v>
      </c>
      <c r="I114" s="148" t="s">
        <v>1314</v>
      </c>
      <c r="J114" s="148" t="s">
        <v>1648</v>
      </c>
      <c r="K114" s="148" t="s">
        <v>1649</v>
      </c>
      <c r="L114" s="148" t="s">
        <v>1650</v>
      </c>
      <c r="M114" s="148"/>
      <c r="N114" s="148"/>
      <c r="O114" s="149"/>
      <c r="P114" s="77" t="s">
        <v>510</v>
      </c>
      <c r="Q114" s="78"/>
      <c r="R114" s="57"/>
      <c r="S114" s="139"/>
    </row>
    <row r="115" spans="1:19" ht="12.75" customHeight="1">
      <c r="A115" s="67" t="s">
        <v>171</v>
      </c>
      <c r="B115" s="72"/>
      <c r="C115" s="73" t="s">
        <v>146</v>
      </c>
      <c r="D115" s="150" t="s">
        <v>656</v>
      </c>
      <c r="E115" s="151" t="s">
        <v>720</v>
      </c>
      <c r="F115" s="151" t="s">
        <v>901</v>
      </c>
      <c r="G115" s="151" t="s">
        <v>916</v>
      </c>
      <c r="H115" s="151" t="s">
        <v>1443</v>
      </c>
      <c r="I115" s="151" t="s">
        <v>1353</v>
      </c>
      <c r="J115" s="151" t="s">
        <v>1672</v>
      </c>
      <c r="K115" s="151" t="s">
        <v>1673</v>
      </c>
      <c r="L115" s="151" t="s">
        <v>1655</v>
      </c>
      <c r="M115" s="151"/>
      <c r="N115" s="151"/>
      <c r="O115" s="152"/>
      <c r="P115" s="79"/>
      <c r="Q115" s="80"/>
      <c r="R115" s="57"/>
      <c r="S115" s="139"/>
    </row>
    <row r="116" spans="1:19" ht="12.75" customHeight="1">
      <c r="A116" s="70"/>
      <c r="B116" s="76">
        <v>65</v>
      </c>
      <c r="C116" s="71" t="s">
        <v>562</v>
      </c>
      <c r="D116" s="147" t="s">
        <v>515</v>
      </c>
      <c r="E116" s="148" t="s">
        <v>742</v>
      </c>
      <c r="F116" s="148" t="s">
        <v>943</v>
      </c>
      <c r="G116" s="148" t="s">
        <v>1405</v>
      </c>
      <c r="H116" s="148" t="s">
        <v>1406</v>
      </c>
      <c r="I116" s="148" t="s">
        <v>1407</v>
      </c>
      <c r="J116" s="148" t="s">
        <v>1415</v>
      </c>
      <c r="K116" s="148" t="s">
        <v>1703</v>
      </c>
      <c r="L116" s="148" t="s">
        <v>1704</v>
      </c>
      <c r="M116" s="148"/>
      <c r="N116" s="148"/>
      <c r="O116" s="149"/>
      <c r="P116" s="77" t="s">
        <v>2056</v>
      </c>
      <c r="Q116" s="78"/>
      <c r="R116" s="57"/>
      <c r="S116" s="139"/>
    </row>
    <row r="117" spans="1:19" ht="12.75" customHeight="1">
      <c r="A117" s="67" t="s">
        <v>120</v>
      </c>
      <c r="B117" s="72"/>
      <c r="C117" s="73" t="s">
        <v>327</v>
      </c>
      <c r="D117" s="150" t="s">
        <v>656</v>
      </c>
      <c r="E117" s="151" t="s">
        <v>743</v>
      </c>
      <c r="F117" s="151" t="s">
        <v>990</v>
      </c>
      <c r="G117" s="151" t="s">
        <v>1455</v>
      </c>
      <c r="H117" s="151" t="s">
        <v>1414</v>
      </c>
      <c r="I117" s="151" t="s">
        <v>1409</v>
      </c>
      <c r="J117" s="151" t="s">
        <v>1705</v>
      </c>
      <c r="K117" s="151" t="s">
        <v>1706</v>
      </c>
      <c r="L117" s="151" t="s">
        <v>1707</v>
      </c>
      <c r="M117" s="151"/>
      <c r="N117" s="151"/>
      <c r="O117" s="152"/>
      <c r="P117" s="79"/>
      <c r="Q117" s="80"/>
      <c r="R117" s="57"/>
      <c r="S117" s="139"/>
    </row>
    <row r="118" spans="1:19" ht="12.75" customHeight="1">
      <c r="A118" s="70"/>
      <c r="B118" s="76">
        <v>55</v>
      </c>
      <c r="C118" s="71" t="s">
        <v>553</v>
      </c>
      <c r="D118" s="147" t="s">
        <v>515</v>
      </c>
      <c r="E118" s="148" t="s">
        <v>757</v>
      </c>
      <c r="F118" s="148" t="s">
        <v>952</v>
      </c>
      <c r="G118" s="148" t="s">
        <v>1415</v>
      </c>
      <c r="H118" s="148" t="s">
        <v>1416</v>
      </c>
      <c r="I118" s="148" t="s">
        <v>1417</v>
      </c>
      <c r="J118" s="148" t="s">
        <v>1712</v>
      </c>
      <c r="K118" s="148" t="s">
        <v>1713</v>
      </c>
      <c r="L118" s="148" t="s">
        <v>1714</v>
      </c>
      <c r="M118" s="148"/>
      <c r="N118" s="148"/>
      <c r="O118" s="149"/>
      <c r="P118" s="77" t="s">
        <v>1490</v>
      </c>
      <c r="Q118" s="78"/>
      <c r="R118" s="57"/>
      <c r="S118" s="139"/>
    </row>
    <row r="119" spans="1:19" ht="12.75" customHeight="1">
      <c r="A119" s="67" t="s">
        <v>132</v>
      </c>
      <c r="B119" s="72"/>
      <c r="C119" s="73" t="s">
        <v>179</v>
      </c>
      <c r="D119" s="150" t="s">
        <v>667</v>
      </c>
      <c r="E119" s="151" t="s">
        <v>758</v>
      </c>
      <c r="F119" s="151" t="s">
        <v>995</v>
      </c>
      <c r="G119" s="151" t="s">
        <v>733</v>
      </c>
      <c r="H119" s="151" t="s">
        <v>1424</v>
      </c>
      <c r="I119" s="151" t="s">
        <v>737</v>
      </c>
      <c r="J119" s="151" t="s">
        <v>733</v>
      </c>
      <c r="K119" s="151" t="s">
        <v>737</v>
      </c>
      <c r="L119" s="151" t="s">
        <v>1715</v>
      </c>
      <c r="M119" s="151"/>
      <c r="N119" s="151"/>
      <c r="O119" s="152"/>
      <c r="P119" s="79"/>
      <c r="Q119" s="80"/>
      <c r="R119" s="57"/>
      <c r="S119" s="139"/>
    </row>
    <row r="120" spans="1:19" ht="12.75" customHeight="1">
      <c r="A120" s="70"/>
      <c r="B120" s="76">
        <v>24</v>
      </c>
      <c r="C120" s="71" t="s">
        <v>523</v>
      </c>
      <c r="D120" s="147" t="s">
        <v>599</v>
      </c>
      <c r="E120" s="148" t="s">
        <v>600</v>
      </c>
      <c r="F120" s="148" t="s">
        <v>894</v>
      </c>
      <c r="G120" s="148" t="s">
        <v>1298</v>
      </c>
      <c r="H120" s="148" t="s">
        <v>1283</v>
      </c>
      <c r="I120" s="148" t="s">
        <v>1299</v>
      </c>
      <c r="J120" s="148" t="s">
        <v>1734</v>
      </c>
      <c r="K120" s="148" t="s">
        <v>1735</v>
      </c>
      <c r="L120" s="148"/>
      <c r="M120" s="148"/>
      <c r="N120" s="148"/>
      <c r="O120" s="149"/>
      <c r="P120" s="77" t="s">
        <v>510</v>
      </c>
      <c r="Q120" s="78"/>
      <c r="R120" s="57"/>
      <c r="S120" s="139"/>
    </row>
    <row r="121" spans="1:19" ht="12.75" customHeight="1">
      <c r="A121" s="67" t="s">
        <v>110</v>
      </c>
      <c r="B121" s="72"/>
      <c r="C121" s="73" t="s">
        <v>119</v>
      </c>
      <c r="D121" s="150" t="s">
        <v>716</v>
      </c>
      <c r="E121" s="151" t="s">
        <v>689</v>
      </c>
      <c r="F121" s="151" t="s">
        <v>973</v>
      </c>
      <c r="G121" s="151" t="s">
        <v>1296</v>
      </c>
      <c r="H121" s="151" t="s">
        <v>651</v>
      </c>
      <c r="I121" s="151" t="s">
        <v>669</v>
      </c>
      <c r="J121" s="151" t="s">
        <v>1439</v>
      </c>
      <c r="K121" s="151" t="s">
        <v>1736</v>
      </c>
      <c r="L121" s="151"/>
      <c r="M121" s="151"/>
      <c r="N121" s="151"/>
      <c r="O121" s="152"/>
      <c r="P121" s="79"/>
      <c r="Q121" s="80"/>
      <c r="R121" s="57"/>
      <c r="S121" s="139"/>
    </row>
    <row r="122" spans="1:19" ht="12.75" customHeight="1">
      <c r="A122" s="70"/>
      <c r="B122" s="76">
        <v>30</v>
      </c>
      <c r="C122" s="71" t="s">
        <v>528</v>
      </c>
      <c r="D122" s="147" t="s">
        <v>515</v>
      </c>
      <c r="E122" s="148" t="s">
        <v>690</v>
      </c>
      <c r="F122" s="148" t="s">
        <v>878</v>
      </c>
      <c r="G122" s="148" t="s">
        <v>1293</v>
      </c>
      <c r="H122" s="148" t="s">
        <v>1294</v>
      </c>
      <c r="I122" s="148" t="s">
        <v>1295</v>
      </c>
      <c r="J122" s="148" t="s">
        <v>1737</v>
      </c>
      <c r="K122" s="148"/>
      <c r="L122" s="148"/>
      <c r="M122" s="148"/>
      <c r="N122" s="148"/>
      <c r="O122" s="149"/>
      <c r="P122" s="77" t="s">
        <v>1738</v>
      </c>
      <c r="Q122" s="78"/>
      <c r="R122" s="57"/>
      <c r="S122" s="139"/>
    </row>
    <row r="123" spans="1:19" ht="12.75" customHeight="1">
      <c r="A123" s="67" t="s">
        <v>110</v>
      </c>
      <c r="B123" s="72"/>
      <c r="C123" s="73" t="s">
        <v>113</v>
      </c>
      <c r="D123" s="150" t="s">
        <v>678</v>
      </c>
      <c r="E123" s="151" t="s">
        <v>717</v>
      </c>
      <c r="F123" s="151" t="s">
        <v>579</v>
      </c>
      <c r="G123" s="151" t="s">
        <v>1287</v>
      </c>
      <c r="H123" s="151" t="s">
        <v>1260</v>
      </c>
      <c r="I123" s="151" t="s">
        <v>673</v>
      </c>
      <c r="J123" s="151" t="s">
        <v>1702</v>
      </c>
      <c r="K123" s="151"/>
      <c r="L123" s="151"/>
      <c r="M123" s="151"/>
      <c r="N123" s="151"/>
      <c r="O123" s="152"/>
      <c r="P123" s="79"/>
      <c r="Q123" s="80"/>
      <c r="R123" s="57"/>
      <c r="S123" s="139"/>
    </row>
    <row r="124" spans="1:19" ht="12.75" customHeight="1">
      <c r="A124" s="70"/>
      <c r="B124" s="76">
        <v>41</v>
      </c>
      <c r="C124" s="71" t="s">
        <v>539</v>
      </c>
      <c r="D124" s="147" t="s">
        <v>515</v>
      </c>
      <c r="E124" s="148" t="s">
        <v>687</v>
      </c>
      <c r="F124" s="148" t="s">
        <v>882</v>
      </c>
      <c r="G124" s="148" t="s">
        <v>1304</v>
      </c>
      <c r="H124" s="148" t="s">
        <v>1305</v>
      </c>
      <c r="I124" s="148" t="s">
        <v>1306</v>
      </c>
      <c r="J124" s="148"/>
      <c r="K124" s="148"/>
      <c r="L124" s="148"/>
      <c r="M124" s="148"/>
      <c r="N124" s="148"/>
      <c r="O124" s="149"/>
      <c r="P124" s="77" t="s">
        <v>510</v>
      </c>
      <c r="Q124" s="78"/>
      <c r="R124" s="57"/>
      <c r="S124" s="139"/>
    </row>
    <row r="125" spans="1:19" ht="12.75" customHeight="1">
      <c r="A125" s="67" t="s">
        <v>171</v>
      </c>
      <c r="B125" s="72"/>
      <c r="C125" s="73" t="s">
        <v>299</v>
      </c>
      <c r="D125" s="150" t="s">
        <v>656</v>
      </c>
      <c r="E125" s="151" t="s">
        <v>713</v>
      </c>
      <c r="F125" s="151" t="s">
        <v>884</v>
      </c>
      <c r="G125" s="151" t="s">
        <v>1440</v>
      </c>
      <c r="H125" s="151" t="s">
        <v>1441</v>
      </c>
      <c r="I125" s="151" t="s">
        <v>1350</v>
      </c>
      <c r="J125" s="151"/>
      <c r="K125" s="151"/>
      <c r="L125" s="151"/>
      <c r="M125" s="151"/>
      <c r="N125" s="151"/>
      <c r="O125" s="152"/>
      <c r="P125" s="79"/>
      <c r="Q125" s="80"/>
      <c r="R125" s="57"/>
      <c r="S125" s="139"/>
    </row>
    <row r="126" spans="1:19" ht="12.75" customHeight="1">
      <c r="A126" s="70"/>
      <c r="B126" s="76">
        <v>36</v>
      </c>
      <c r="C126" s="71" t="s">
        <v>534</v>
      </c>
      <c r="D126" s="147" t="s">
        <v>515</v>
      </c>
      <c r="E126" s="148" t="s">
        <v>701</v>
      </c>
      <c r="F126" s="148" t="s">
        <v>976</v>
      </c>
      <c r="G126" s="148" t="s">
        <v>1377</v>
      </c>
      <c r="H126" s="148" t="s">
        <v>1378</v>
      </c>
      <c r="I126" s="148" t="s">
        <v>1379</v>
      </c>
      <c r="J126" s="148"/>
      <c r="K126" s="148"/>
      <c r="L126" s="148"/>
      <c r="M126" s="148"/>
      <c r="N126" s="148"/>
      <c r="O126" s="149"/>
      <c r="P126" s="77" t="s">
        <v>1739</v>
      </c>
      <c r="Q126" s="78"/>
      <c r="R126" s="57"/>
      <c r="S126" s="139"/>
    </row>
    <row r="127" spans="1:19" ht="12.75" customHeight="1">
      <c r="A127" s="67" t="s">
        <v>171</v>
      </c>
      <c r="B127" s="72"/>
      <c r="C127" s="73" t="s">
        <v>176</v>
      </c>
      <c r="D127" s="150" t="s">
        <v>656</v>
      </c>
      <c r="E127" s="151" t="s">
        <v>731</v>
      </c>
      <c r="F127" s="151" t="s">
        <v>978</v>
      </c>
      <c r="G127" s="151" t="s">
        <v>1361</v>
      </c>
      <c r="H127" s="151" t="s">
        <v>1450</v>
      </c>
      <c r="I127" s="151" t="s">
        <v>688</v>
      </c>
      <c r="J127" s="151"/>
      <c r="K127" s="151"/>
      <c r="L127" s="151"/>
      <c r="M127" s="151"/>
      <c r="N127" s="151"/>
      <c r="O127" s="152"/>
      <c r="P127" s="79"/>
      <c r="Q127" s="80"/>
      <c r="R127" s="57"/>
      <c r="S127" s="139"/>
    </row>
    <row r="128" spans="1:19" ht="12.75" customHeight="1">
      <c r="A128" s="70"/>
      <c r="B128" s="76">
        <v>26</v>
      </c>
      <c r="C128" s="71" t="s">
        <v>525</v>
      </c>
      <c r="D128" s="147" t="s">
        <v>515</v>
      </c>
      <c r="E128" s="148" t="s">
        <v>646</v>
      </c>
      <c r="F128" s="148" t="s">
        <v>843</v>
      </c>
      <c r="G128" s="148" t="s">
        <v>1462</v>
      </c>
      <c r="H128" s="148" t="s">
        <v>1463</v>
      </c>
      <c r="I128" s="148"/>
      <c r="J128" s="148"/>
      <c r="K128" s="148"/>
      <c r="L128" s="148"/>
      <c r="M128" s="148"/>
      <c r="N128" s="148"/>
      <c r="O128" s="149"/>
      <c r="P128" s="77" t="s">
        <v>1464</v>
      </c>
      <c r="Q128" s="78"/>
      <c r="R128" s="57"/>
      <c r="S128" s="139"/>
    </row>
    <row r="129" spans="1:19" ht="12.75" customHeight="1">
      <c r="A129" s="67" t="s">
        <v>110</v>
      </c>
      <c r="B129" s="72"/>
      <c r="C129" s="73" t="s">
        <v>119</v>
      </c>
      <c r="D129" s="150" t="s">
        <v>678</v>
      </c>
      <c r="E129" s="151" t="s">
        <v>679</v>
      </c>
      <c r="F129" s="151" t="s">
        <v>640</v>
      </c>
      <c r="G129" s="151" t="s">
        <v>1439</v>
      </c>
      <c r="H129" s="151" t="s">
        <v>1331</v>
      </c>
      <c r="I129" s="151"/>
      <c r="J129" s="151"/>
      <c r="K129" s="151"/>
      <c r="L129" s="151"/>
      <c r="M129" s="151"/>
      <c r="N129" s="151"/>
      <c r="O129" s="152"/>
      <c r="P129" s="79"/>
      <c r="Q129" s="80"/>
      <c r="R129" s="57"/>
      <c r="S129" s="139"/>
    </row>
    <row r="130" spans="1:19" ht="12.75" customHeight="1">
      <c r="A130" s="70"/>
      <c r="B130" s="76">
        <v>66</v>
      </c>
      <c r="C130" s="71" t="s">
        <v>563</v>
      </c>
      <c r="D130" s="147" t="s">
        <v>515</v>
      </c>
      <c r="E130" s="148" t="s">
        <v>751</v>
      </c>
      <c r="F130" s="148" t="s">
        <v>949</v>
      </c>
      <c r="G130" s="148" t="s">
        <v>1465</v>
      </c>
      <c r="H130" s="148" t="s">
        <v>1466</v>
      </c>
      <c r="I130" s="148"/>
      <c r="J130" s="148"/>
      <c r="K130" s="148"/>
      <c r="L130" s="148"/>
      <c r="M130" s="148"/>
      <c r="N130" s="148"/>
      <c r="O130" s="149"/>
      <c r="P130" s="77" t="s">
        <v>1464</v>
      </c>
      <c r="Q130" s="78"/>
      <c r="R130" s="57"/>
      <c r="S130" s="139"/>
    </row>
    <row r="131" spans="1:19" ht="12.75" customHeight="1">
      <c r="A131" s="67" t="s">
        <v>120</v>
      </c>
      <c r="B131" s="72"/>
      <c r="C131" s="73" t="s">
        <v>326</v>
      </c>
      <c r="D131" s="150" t="s">
        <v>656</v>
      </c>
      <c r="E131" s="151" t="s">
        <v>753</v>
      </c>
      <c r="F131" s="151" t="s">
        <v>993</v>
      </c>
      <c r="G131" s="151" t="s">
        <v>1467</v>
      </c>
      <c r="H131" s="151" t="s">
        <v>997</v>
      </c>
      <c r="I131" s="151"/>
      <c r="J131" s="151"/>
      <c r="K131" s="151"/>
      <c r="L131" s="151"/>
      <c r="M131" s="151"/>
      <c r="N131" s="151"/>
      <c r="O131" s="152"/>
      <c r="P131" s="79"/>
      <c r="Q131" s="80"/>
      <c r="R131" s="57"/>
      <c r="S131" s="139"/>
    </row>
    <row r="132" spans="1:19" ht="12.75" customHeight="1">
      <c r="A132" s="70"/>
      <c r="B132" s="76">
        <v>58</v>
      </c>
      <c r="C132" s="71" t="s">
        <v>556</v>
      </c>
      <c r="D132" s="147" t="s">
        <v>515</v>
      </c>
      <c r="E132" s="148" t="s">
        <v>764</v>
      </c>
      <c r="F132" s="148" t="s">
        <v>964</v>
      </c>
      <c r="G132" s="148" t="s">
        <v>1468</v>
      </c>
      <c r="H132" s="148" t="s">
        <v>1469</v>
      </c>
      <c r="I132" s="148"/>
      <c r="J132" s="148"/>
      <c r="K132" s="148"/>
      <c r="L132" s="148"/>
      <c r="M132" s="148"/>
      <c r="N132" s="148"/>
      <c r="O132" s="149"/>
      <c r="P132" s="77" t="s">
        <v>1464</v>
      </c>
      <c r="Q132" s="78"/>
      <c r="R132" s="57"/>
      <c r="S132" s="139"/>
    </row>
    <row r="133" spans="1:19" ht="12.75" customHeight="1">
      <c r="A133" s="67" t="s">
        <v>171</v>
      </c>
      <c r="B133" s="72"/>
      <c r="C133" s="73" t="s">
        <v>49</v>
      </c>
      <c r="D133" s="150" t="s">
        <v>656</v>
      </c>
      <c r="E133" s="151" t="s">
        <v>709</v>
      </c>
      <c r="F133" s="151" t="s">
        <v>1000</v>
      </c>
      <c r="G133" s="151" t="s">
        <v>1470</v>
      </c>
      <c r="H133" s="151" t="s">
        <v>1471</v>
      </c>
      <c r="I133" s="151"/>
      <c r="J133" s="151"/>
      <c r="K133" s="151"/>
      <c r="L133" s="151"/>
      <c r="M133" s="151"/>
      <c r="N133" s="151"/>
      <c r="O133" s="152"/>
      <c r="P133" s="79"/>
      <c r="Q133" s="80"/>
      <c r="R133" s="57"/>
      <c r="S133" s="139"/>
    </row>
    <row r="134" spans="1:19" ht="12.75" customHeight="1">
      <c r="A134" s="70"/>
      <c r="B134" s="76">
        <v>11</v>
      </c>
      <c r="C134" s="71" t="s">
        <v>484</v>
      </c>
      <c r="D134" s="147" t="s">
        <v>485</v>
      </c>
      <c r="E134" s="148" t="s">
        <v>486</v>
      </c>
      <c r="F134" s="148" t="s">
        <v>798</v>
      </c>
      <c r="G134" s="148" t="s">
        <v>1472</v>
      </c>
      <c r="H134" s="148"/>
      <c r="I134" s="148"/>
      <c r="J134" s="148"/>
      <c r="K134" s="148"/>
      <c r="L134" s="148"/>
      <c r="M134" s="148"/>
      <c r="N134" s="148"/>
      <c r="O134" s="149"/>
      <c r="P134" s="77" t="s">
        <v>510</v>
      </c>
      <c r="Q134" s="78"/>
      <c r="R134" s="57"/>
      <c r="S134" s="139"/>
    </row>
    <row r="135" spans="1:19" ht="12.75" customHeight="1">
      <c r="A135" s="67" t="s">
        <v>138</v>
      </c>
      <c r="B135" s="72"/>
      <c r="C135" s="73" t="s">
        <v>113</v>
      </c>
      <c r="D135" s="150" t="s">
        <v>487</v>
      </c>
      <c r="E135" s="151" t="s">
        <v>621</v>
      </c>
      <c r="F135" s="151" t="s">
        <v>511</v>
      </c>
      <c r="G135" s="151" t="s">
        <v>1280</v>
      </c>
      <c r="H135" s="151"/>
      <c r="I135" s="151"/>
      <c r="J135" s="151"/>
      <c r="K135" s="151"/>
      <c r="L135" s="151"/>
      <c r="M135" s="151"/>
      <c r="N135" s="151"/>
      <c r="O135" s="152"/>
      <c r="P135" s="79"/>
      <c r="Q135" s="80"/>
      <c r="R135" s="57"/>
      <c r="S135" s="139"/>
    </row>
    <row r="136" spans="1:19" ht="12.75" customHeight="1">
      <c r="A136" s="70"/>
      <c r="B136" s="76">
        <v>67</v>
      </c>
      <c r="C136" s="71" t="s">
        <v>564</v>
      </c>
      <c r="D136" s="147" t="s">
        <v>515</v>
      </c>
      <c r="E136" s="148" t="s">
        <v>746</v>
      </c>
      <c r="F136" s="148" t="s">
        <v>940</v>
      </c>
      <c r="G136" s="148" t="s">
        <v>1473</v>
      </c>
      <c r="H136" s="148"/>
      <c r="I136" s="148"/>
      <c r="J136" s="148"/>
      <c r="K136" s="148"/>
      <c r="L136" s="148"/>
      <c r="M136" s="148"/>
      <c r="N136" s="148"/>
      <c r="O136" s="149"/>
      <c r="P136" s="77" t="s">
        <v>1474</v>
      </c>
      <c r="Q136" s="78"/>
      <c r="R136" s="57"/>
      <c r="S136" s="139"/>
    </row>
    <row r="137" spans="1:19" ht="12.75" customHeight="1">
      <c r="A137" s="67" t="s">
        <v>120</v>
      </c>
      <c r="B137" s="72"/>
      <c r="C137" s="73" t="s">
        <v>326</v>
      </c>
      <c r="D137" s="150" t="s">
        <v>656</v>
      </c>
      <c r="E137" s="151" t="s">
        <v>747</v>
      </c>
      <c r="F137" s="151" t="s">
        <v>988</v>
      </c>
      <c r="G137" s="151" t="s">
        <v>755</v>
      </c>
      <c r="H137" s="151"/>
      <c r="I137" s="151"/>
      <c r="J137" s="151"/>
      <c r="K137" s="151"/>
      <c r="L137" s="151"/>
      <c r="M137" s="151"/>
      <c r="N137" s="151"/>
      <c r="O137" s="152"/>
      <c r="P137" s="79"/>
      <c r="Q137" s="80"/>
      <c r="R137" s="57"/>
      <c r="S137" s="139"/>
    </row>
    <row r="138" spans="1:19" ht="12.75" customHeight="1">
      <c r="A138" s="70"/>
      <c r="B138" s="76">
        <v>19</v>
      </c>
      <c r="C138" s="71" t="s">
        <v>518</v>
      </c>
      <c r="D138" s="147" t="s">
        <v>580</v>
      </c>
      <c r="E138" s="148" t="s">
        <v>581</v>
      </c>
      <c r="F138" s="148" t="s">
        <v>816</v>
      </c>
      <c r="G138" s="148"/>
      <c r="H138" s="148"/>
      <c r="I138" s="148"/>
      <c r="J138" s="148"/>
      <c r="K138" s="148"/>
      <c r="L138" s="148"/>
      <c r="M138" s="148"/>
      <c r="N138" s="148"/>
      <c r="O138" s="149"/>
      <c r="P138" s="77" t="s">
        <v>1475</v>
      </c>
      <c r="Q138" s="78"/>
      <c r="R138" s="57"/>
      <c r="S138" s="139"/>
    </row>
    <row r="139" spans="1:19" ht="12.75" customHeight="1">
      <c r="A139" s="67" t="s">
        <v>128</v>
      </c>
      <c r="B139" s="72"/>
      <c r="C139" s="73" t="s">
        <v>143</v>
      </c>
      <c r="D139" s="150" t="s">
        <v>634</v>
      </c>
      <c r="E139" s="151" t="s">
        <v>627</v>
      </c>
      <c r="F139" s="151" t="s">
        <v>818</v>
      </c>
      <c r="G139" s="151"/>
      <c r="H139" s="151"/>
      <c r="I139" s="151"/>
      <c r="J139" s="151"/>
      <c r="K139" s="151"/>
      <c r="L139" s="151"/>
      <c r="M139" s="151"/>
      <c r="N139" s="151"/>
      <c r="O139" s="152"/>
      <c r="P139" s="79"/>
      <c r="Q139" s="80"/>
      <c r="R139" s="57"/>
      <c r="S139" s="139"/>
    </row>
    <row r="140" spans="1:19" ht="12.75" customHeight="1">
      <c r="A140" s="70"/>
      <c r="B140" s="76">
        <v>49</v>
      </c>
      <c r="C140" s="71" t="s">
        <v>547</v>
      </c>
      <c r="D140" s="147" t="s">
        <v>515</v>
      </c>
      <c r="E140" s="148" t="s">
        <v>732</v>
      </c>
      <c r="F140" s="148" t="s">
        <v>931</v>
      </c>
      <c r="G140" s="148"/>
      <c r="H140" s="148"/>
      <c r="I140" s="148"/>
      <c r="J140" s="148"/>
      <c r="K140" s="148"/>
      <c r="L140" s="148"/>
      <c r="M140" s="148"/>
      <c r="N140" s="148"/>
      <c r="O140" s="149"/>
      <c r="P140" s="77" t="s">
        <v>1490</v>
      </c>
      <c r="Q140" s="78"/>
      <c r="R140" s="57"/>
      <c r="S140" s="139"/>
    </row>
    <row r="141" spans="1:19" ht="12.75" customHeight="1">
      <c r="A141" s="67" t="s">
        <v>132</v>
      </c>
      <c r="B141" s="72"/>
      <c r="C141" s="73" t="s">
        <v>308</v>
      </c>
      <c r="D141" s="150" t="s">
        <v>667</v>
      </c>
      <c r="E141" s="151" t="s">
        <v>733</v>
      </c>
      <c r="F141" s="151" t="s">
        <v>737</v>
      </c>
      <c r="G141" s="151"/>
      <c r="H141" s="151"/>
      <c r="I141" s="151"/>
      <c r="J141" s="151"/>
      <c r="K141" s="151"/>
      <c r="L141" s="151"/>
      <c r="M141" s="151"/>
      <c r="N141" s="151"/>
      <c r="O141" s="152"/>
      <c r="P141" s="79"/>
      <c r="Q141" s="80"/>
      <c r="R141" s="57"/>
      <c r="S141" s="139"/>
    </row>
    <row r="142" spans="1:19" ht="12.75" customHeight="1">
      <c r="A142" s="70"/>
      <c r="B142" s="76">
        <v>4</v>
      </c>
      <c r="C142" s="71" t="s">
        <v>461</v>
      </c>
      <c r="D142" s="147" t="s">
        <v>462</v>
      </c>
      <c r="E142" s="148" t="s">
        <v>463</v>
      </c>
      <c r="F142" s="148" t="s">
        <v>1046</v>
      </c>
      <c r="G142" s="148"/>
      <c r="H142" s="148"/>
      <c r="I142" s="148"/>
      <c r="J142" s="148"/>
      <c r="K142" s="148"/>
      <c r="L142" s="148"/>
      <c r="M142" s="148"/>
      <c r="N142" s="148"/>
      <c r="O142" s="149"/>
      <c r="P142" s="77" t="s">
        <v>510</v>
      </c>
      <c r="Q142" s="78"/>
      <c r="R142" s="57"/>
      <c r="S142" s="139"/>
    </row>
    <row r="143" spans="1:19" ht="12.75" customHeight="1">
      <c r="A143" s="67" t="s">
        <v>138</v>
      </c>
      <c r="B143" s="72"/>
      <c r="C143" s="73" t="s">
        <v>125</v>
      </c>
      <c r="D143" s="150" t="s">
        <v>464</v>
      </c>
      <c r="E143" s="151" t="s">
        <v>465</v>
      </c>
      <c r="F143" s="151" t="s">
        <v>1048</v>
      </c>
      <c r="G143" s="151"/>
      <c r="H143" s="151"/>
      <c r="I143" s="151"/>
      <c r="J143" s="151"/>
      <c r="K143" s="151"/>
      <c r="L143" s="151"/>
      <c r="M143" s="151"/>
      <c r="N143" s="151"/>
      <c r="O143" s="152"/>
      <c r="P143" s="79"/>
      <c r="Q143" s="80"/>
      <c r="R143" s="57"/>
      <c r="S143" s="139"/>
    </row>
    <row r="144" spans="1:19" ht="12.75" customHeight="1">
      <c r="A144" s="70"/>
      <c r="B144" s="76">
        <v>38</v>
      </c>
      <c r="C144" s="71" t="s">
        <v>536</v>
      </c>
      <c r="D144" s="147" t="s">
        <v>515</v>
      </c>
      <c r="E144" s="148" t="s">
        <v>681</v>
      </c>
      <c r="F144" s="148" t="s">
        <v>1050</v>
      </c>
      <c r="G144" s="148"/>
      <c r="H144" s="148"/>
      <c r="I144" s="148"/>
      <c r="J144" s="148"/>
      <c r="K144" s="148"/>
      <c r="L144" s="148"/>
      <c r="M144" s="148"/>
      <c r="N144" s="148"/>
      <c r="O144" s="149"/>
      <c r="P144" s="77" t="s">
        <v>510</v>
      </c>
      <c r="Q144" s="78"/>
      <c r="R144" s="57"/>
      <c r="S144" s="139"/>
    </row>
    <row r="145" spans="1:19" ht="12.75" customHeight="1">
      <c r="A145" s="67" t="s">
        <v>128</v>
      </c>
      <c r="B145" s="72"/>
      <c r="C145" s="73" t="s">
        <v>143</v>
      </c>
      <c r="D145" s="150" t="s">
        <v>667</v>
      </c>
      <c r="E145" s="151" t="s">
        <v>682</v>
      </c>
      <c r="F145" s="151" t="s">
        <v>1052</v>
      </c>
      <c r="G145" s="151"/>
      <c r="H145" s="151"/>
      <c r="I145" s="151"/>
      <c r="J145" s="151"/>
      <c r="K145" s="151"/>
      <c r="L145" s="151"/>
      <c r="M145" s="151"/>
      <c r="N145" s="151"/>
      <c r="O145" s="152"/>
      <c r="P145" s="79"/>
      <c r="Q145" s="80"/>
      <c r="R145" s="57"/>
      <c r="S145" s="139"/>
    </row>
    <row r="146" spans="1:19" ht="12.75" customHeight="1">
      <c r="A146" s="70"/>
      <c r="B146" s="76">
        <v>63</v>
      </c>
      <c r="C146" s="71" t="s">
        <v>516</v>
      </c>
      <c r="D146" s="147" t="s">
        <v>515</v>
      </c>
      <c r="E146" s="148" t="s">
        <v>1067</v>
      </c>
      <c r="F146" s="148" t="s">
        <v>1068</v>
      </c>
      <c r="G146" s="148"/>
      <c r="H146" s="148"/>
      <c r="I146" s="148"/>
      <c r="J146" s="148"/>
      <c r="K146" s="148"/>
      <c r="L146" s="148"/>
      <c r="M146" s="148"/>
      <c r="N146" s="148"/>
      <c r="O146" s="149"/>
      <c r="P146" s="77" t="s">
        <v>510</v>
      </c>
      <c r="Q146" s="78"/>
      <c r="R146" s="57"/>
      <c r="S146" s="139"/>
    </row>
    <row r="147" spans="1:19" ht="12.75" customHeight="1">
      <c r="A147" s="67" t="s">
        <v>120</v>
      </c>
      <c r="B147" s="72"/>
      <c r="C147" s="73" t="s">
        <v>326</v>
      </c>
      <c r="D147" s="150" t="s">
        <v>656</v>
      </c>
      <c r="E147" s="151" t="s">
        <v>710</v>
      </c>
      <c r="F147" s="151" t="s">
        <v>1070</v>
      </c>
      <c r="G147" s="151"/>
      <c r="H147" s="151"/>
      <c r="I147" s="151"/>
      <c r="J147" s="151"/>
      <c r="K147" s="151"/>
      <c r="L147" s="151"/>
      <c r="M147" s="151"/>
      <c r="N147" s="151"/>
      <c r="O147" s="152"/>
      <c r="P147" s="79"/>
      <c r="Q147" s="80"/>
      <c r="R147" s="57"/>
      <c r="S147" s="139"/>
    </row>
    <row r="148" spans="1:19" ht="12.75" customHeight="1">
      <c r="A148" s="70"/>
      <c r="B148" s="76">
        <v>46</v>
      </c>
      <c r="C148" s="71" t="s">
        <v>544</v>
      </c>
      <c r="D148" s="147" t="s">
        <v>515</v>
      </c>
      <c r="E148" s="148" t="s">
        <v>724</v>
      </c>
      <c r="F148" s="148"/>
      <c r="G148" s="148"/>
      <c r="H148" s="148"/>
      <c r="I148" s="148"/>
      <c r="J148" s="148"/>
      <c r="K148" s="148"/>
      <c r="L148" s="148"/>
      <c r="M148" s="148"/>
      <c r="N148" s="148"/>
      <c r="O148" s="149"/>
      <c r="P148" s="77" t="s">
        <v>510</v>
      </c>
      <c r="Q148" s="78"/>
      <c r="R148" s="57"/>
      <c r="S148" s="139"/>
    </row>
    <row r="149" spans="1:19" ht="12.75" customHeight="1">
      <c r="A149" s="67" t="s">
        <v>132</v>
      </c>
      <c r="B149" s="72"/>
      <c r="C149" s="73" t="s">
        <v>183</v>
      </c>
      <c r="D149" s="150" t="s">
        <v>667</v>
      </c>
      <c r="E149" s="151" t="s">
        <v>726</v>
      </c>
      <c r="F149" s="151"/>
      <c r="G149" s="151"/>
      <c r="H149" s="151"/>
      <c r="I149" s="151"/>
      <c r="J149" s="151"/>
      <c r="K149" s="151"/>
      <c r="L149" s="151"/>
      <c r="M149" s="151"/>
      <c r="N149" s="151"/>
      <c r="O149" s="152"/>
      <c r="P149" s="79"/>
      <c r="Q149" s="80"/>
      <c r="R149" s="57"/>
      <c r="S149" s="139"/>
    </row>
    <row r="150" spans="1:19" ht="12.75" customHeight="1">
      <c r="A150" s="70"/>
      <c r="B150" s="76">
        <v>48</v>
      </c>
      <c r="C150" s="71" t="s">
        <v>546</v>
      </c>
      <c r="D150" s="147" t="s">
        <v>515</v>
      </c>
      <c r="E150" s="148" t="s">
        <v>729</v>
      </c>
      <c r="F150" s="148"/>
      <c r="G150" s="148"/>
      <c r="H150" s="148"/>
      <c r="I150" s="148"/>
      <c r="J150" s="148"/>
      <c r="K150" s="148"/>
      <c r="L150" s="148"/>
      <c r="M150" s="148"/>
      <c r="N150" s="148"/>
      <c r="O150" s="149"/>
      <c r="P150" s="77" t="s">
        <v>1001</v>
      </c>
      <c r="Q150" s="78"/>
      <c r="R150" s="57"/>
      <c r="S150" s="139"/>
    </row>
    <row r="151" spans="1:19" ht="12.75" customHeight="1">
      <c r="A151" s="67" t="s">
        <v>171</v>
      </c>
      <c r="B151" s="72"/>
      <c r="C151" s="73" t="s">
        <v>176</v>
      </c>
      <c r="D151" s="150" t="s">
        <v>656</v>
      </c>
      <c r="E151" s="151" t="s">
        <v>730</v>
      </c>
      <c r="F151" s="151"/>
      <c r="G151" s="151"/>
      <c r="H151" s="151"/>
      <c r="I151" s="151"/>
      <c r="J151" s="151"/>
      <c r="K151" s="151"/>
      <c r="L151" s="151"/>
      <c r="M151" s="151"/>
      <c r="N151" s="151"/>
      <c r="O151" s="152"/>
      <c r="P151" s="79"/>
      <c r="Q151" s="80"/>
      <c r="R151" s="57"/>
      <c r="S151" s="139"/>
    </row>
    <row r="152" spans="1:19" ht="12.75" customHeight="1">
      <c r="A152" s="70"/>
      <c r="B152" s="76">
        <v>6</v>
      </c>
      <c r="C152" s="71" t="s">
        <v>508</v>
      </c>
      <c r="D152" s="147" t="s">
        <v>509</v>
      </c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9"/>
      <c r="P152" s="77" t="s">
        <v>510</v>
      </c>
      <c r="Q152" s="78"/>
      <c r="R152" s="57"/>
      <c r="S152" s="139"/>
    </row>
    <row r="153" spans="1:19" ht="12.75" customHeight="1">
      <c r="A153" s="67" t="s">
        <v>138</v>
      </c>
      <c r="B153" s="72"/>
      <c r="C153" s="73" t="s">
        <v>113</v>
      </c>
      <c r="D153" s="150" t="s">
        <v>511</v>
      </c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2"/>
      <c r="P153" s="79"/>
      <c r="Q153" s="80"/>
      <c r="R153" s="57"/>
      <c r="S153" s="139"/>
    </row>
    <row r="154" spans="1:19" ht="12.75" customHeight="1">
      <c r="A154" s="70"/>
      <c r="B154" s="76">
        <v>203</v>
      </c>
      <c r="C154" s="71" t="s">
        <v>570</v>
      </c>
      <c r="D154" s="147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9"/>
      <c r="P154" s="77" t="s">
        <v>571</v>
      </c>
      <c r="Q154" s="78"/>
      <c r="R154" s="57"/>
      <c r="S154" s="139"/>
    </row>
    <row r="155" spans="1:19" ht="12.75" customHeight="1">
      <c r="A155" s="67" t="s">
        <v>189</v>
      </c>
      <c r="B155" s="72"/>
      <c r="C155" s="73" t="s">
        <v>149</v>
      </c>
      <c r="D155" s="150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2"/>
      <c r="P155" s="79"/>
      <c r="Q155" s="80"/>
      <c r="R155" s="57"/>
      <c r="S155" s="139"/>
    </row>
  </sheetData>
  <sheetProtection/>
  <mergeCells count="4">
    <mergeCell ref="D6:O6"/>
    <mergeCell ref="A2:Q2"/>
    <mergeCell ref="A3:Q3"/>
    <mergeCell ref="A4:Q4"/>
  </mergeCells>
  <printOptions horizontalCentered="1"/>
  <pageMargins left="0" right="0" top="0" bottom="0" header="0" footer="0"/>
  <pageSetup fitToHeight="2" horizontalDpi="360" verticalDpi="360" orientation="landscape" paperSize="9" r:id="rId1"/>
  <rowBreaks count="3" manualBreakCount="3">
    <brk id="45" max="16" man="1"/>
    <brk id="89" max="16" man="1"/>
    <brk id="13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15"/>
  </sheetPr>
  <dimension ref="A1:Q136"/>
  <sheetViews>
    <sheetView workbookViewId="0" topLeftCell="A1">
      <selection activeCell="A5" sqref="A5"/>
    </sheetView>
  </sheetViews>
  <sheetFormatPr defaultColWidth="9.140625" defaultRowHeight="12.75" outlineLevelCol="1"/>
  <cols>
    <col min="1" max="1" width="4.7109375" style="256" customWidth="1"/>
    <col min="2" max="2" width="6.57421875" style="123" customWidth="1"/>
    <col min="3" max="3" width="5.57421875" style="124" customWidth="1"/>
    <col min="4" max="4" width="20.140625" style="116" customWidth="1"/>
    <col min="5" max="5" width="16.57421875" style="116" customWidth="1"/>
    <col min="6" max="6" width="10.8515625" style="124" customWidth="1"/>
    <col min="7" max="7" width="22.57421875" style="125" customWidth="1"/>
    <col min="8" max="8" width="13.140625" style="138" customWidth="1"/>
    <col min="9" max="9" width="10.00390625" style="132" hidden="1" customWidth="1" outlineLevel="1"/>
    <col min="10" max="10" width="4.140625" style="132" hidden="1" customWidth="1" outlineLevel="1"/>
    <col min="11" max="11" width="5.00390625" style="132" hidden="1" customWidth="1" outlineLevel="1"/>
    <col min="12" max="12" width="4.421875" style="132" hidden="1" customWidth="1" outlineLevel="1"/>
    <col min="13" max="13" width="4.140625" style="133" hidden="1" customWidth="1" outlineLevel="1"/>
    <col min="14" max="14" width="4.57421875" style="133" hidden="1" customWidth="1" outlineLevel="1"/>
    <col min="15" max="15" width="8.28125" style="132" hidden="1" customWidth="1" outlineLevel="1"/>
    <col min="16" max="16" width="9.140625" style="129" customWidth="1" collapsed="1"/>
    <col min="17" max="17" width="9.140625" style="129" customWidth="1"/>
    <col min="18" max="16384" width="9.140625" style="116" customWidth="1"/>
  </cols>
  <sheetData>
    <row r="1" spans="1:11" ht="14.25" customHeight="1">
      <c r="A1" s="281" t="str">
        <f>Startlist!$F2</f>
        <v>NESTE HARJU RALLY 2016</v>
      </c>
      <c r="B1" s="281"/>
      <c r="C1" s="281"/>
      <c r="D1" s="281"/>
      <c r="E1" s="281"/>
      <c r="F1" s="281"/>
      <c r="G1" s="281"/>
      <c r="H1" s="130"/>
      <c r="I1" s="131"/>
      <c r="J1" s="131"/>
      <c r="K1" s="131"/>
    </row>
    <row r="2" spans="1:11" ht="14.25" customHeight="1">
      <c r="A2" s="281" t="str">
        <f>Startlist!$F3</f>
        <v>27-28 May 2016</v>
      </c>
      <c r="B2" s="281"/>
      <c r="C2" s="281"/>
      <c r="D2" s="281"/>
      <c r="E2" s="281"/>
      <c r="F2" s="281"/>
      <c r="G2" s="281"/>
      <c r="H2" s="130"/>
      <c r="I2" s="131"/>
      <c r="J2" s="131"/>
      <c r="K2" s="131"/>
    </row>
    <row r="3" spans="1:11" ht="14.25" customHeight="1">
      <c r="A3" s="281" t="str">
        <f>Startlist!$F4</f>
        <v>Harjumaa, Estonia</v>
      </c>
      <c r="B3" s="281"/>
      <c r="C3" s="281"/>
      <c r="D3" s="281"/>
      <c r="E3" s="281"/>
      <c r="F3" s="281"/>
      <c r="G3" s="281"/>
      <c r="H3" s="130"/>
      <c r="I3" s="131"/>
      <c r="J3" s="131"/>
      <c r="K3" s="131"/>
    </row>
    <row r="4" spans="1:11" ht="13.5" customHeight="1">
      <c r="A4" s="255"/>
      <c r="B4" s="117" t="s">
        <v>67</v>
      </c>
      <c r="C4" s="126"/>
      <c r="D4" s="127"/>
      <c r="E4" s="119"/>
      <c r="F4" s="120"/>
      <c r="G4" s="121"/>
      <c r="H4" s="130"/>
      <c r="I4" s="131"/>
      <c r="J4" s="131"/>
      <c r="K4" s="131"/>
    </row>
    <row r="5" spans="1:17" s="253" customFormat="1" ht="12" customHeight="1">
      <c r="A5" s="254">
        <v>1</v>
      </c>
      <c r="B5" s="242" t="str">
        <f>VLOOKUP($B7,Startlist!$B:$H,6,FALSE)</f>
        <v>ALM MOTORSPORT</v>
      </c>
      <c r="C5" s="243"/>
      <c r="D5" s="244"/>
      <c r="E5" s="244"/>
      <c r="F5" s="243"/>
      <c r="G5" s="245"/>
      <c r="H5" s="246" t="str">
        <f>CONCATENATE(J5,":",RIGHT(K5,2),".",RIGHT(L5,4))</f>
        <v>1:54.34,2</v>
      </c>
      <c r="I5" s="247">
        <f>SMALL(I7:I9,1)+SMALL(I7:I9,2)</f>
        <v>6874.200000000001</v>
      </c>
      <c r="J5" s="248">
        <f>INT(I5/3600)</f>
        <v>1</v>
      </c>
      <c r="K5" s="249" t="str">
        <f>CONCATENATE("0",INT((I5-(J5*3600))/60))</f>
        <v>054</v>
      </c>
      <c r="L5" s="247" t="str">
        <f>CONCATENATE("0",ROUND(I5-(J5*3600)-(K5*60),1))</f>
        <v>034,2</v>
      </c>
      <c r="M5" s="250">
        <f>A5</f>
        <v>1</v>
      </c>
      <c r="N5" s="250">
        <v>1</v>
      </c>
      <c r="O5" s="251">
        <f>I5</f>
        <v>6874.200000000001</v>
      </c>
      <c r="P5" s="252"/>
      <c r="Q5" s="252"/>
    </row>
    <row r="6" spans="1:15" ht="7.5" customHeight="1">
      <c r="A6" s="255"/>
      <c r="B6" s="122"/>
      <c r="C6" s="118"/>
      <c r="D6" s="119"/>
      <c r="E6" s="119"/>
      <c r="F6" s="118"/>
      <c r="G6" s="121"/>
      <c r="H6" s="130"/>
      <c r="I6" s="131"/>
      <c r="J6" s="131"/>
      <c r="K6" s="131"/>
      <c r="L6" s="131"/>
      <c r="M6" s="134">
        <f>A5</f>
        <v>1</v>
      </c>
      <c r="N6" s="134">
        <v>2</v>
      </c>
      <c r="O6" s="135">
        <f>I5</f>
        <v>6874.200000000001</v>
      </c>
    </row>
    <row r="7" spans="1:15" ht="12.75" customHeight="1">
      <c r="A7" s="255"/>
      <c r="B7" s="122">
        <v>2</v>
      </c>
      <c r="C7" s="118" t="str">
        <f>VLOOKUP($B7,Startlist!$B:$H,2,FALSE)</f>
        <v>MV2</v>
      </c>
      <c r="D7" s="121" t="str">
        <f>VLOOKUP($B7,Startlist!$B:$H,3,FALSE)</f>
        <v>Rainer Aus</v>
      </c>
      <c r="E7" s="121" t="str">
        <f>VLOOKUP($B7,Startlist!$B:$H,4,FALSE)</f>
        <v>Simo Koskinen</v>
      </c>
      <c r="F7" s="118" t="str">
        <f>VLOOKUP($B7,Startlist!$B:$H,5,FALSE)</f>
        <v>EST</v>
      </c>
      <c r="G7" s="121" t="str">
        <f>VLOOKUP($B7,Startlist!$B:$H,7,FALSE)</f>
        <v>Mitsubishi Lancer Evo 9</v>
      </c>
      <c r="H7" s="136" t="str">
        <f>VLOOKUP(B7,Results!B:Q,16,FALSE)</f>
        <v>55.08,4</v>
      </c>
      <c r="I7" s="137">
        <f>IF(ISERROR(FIND(":",H7)),LEFT(H7,FIND(".",H7,1)-1)*60+RIGHT(H7,LEN(H7)-FIND(".",H7,1)),LEFT(H7,FIND(":",H7,1)-1)*3600+MID(H7,4,2)*60+RIGHT(H7,LEN(H7)-FIND(".",H7,1)))</f>
        <v>3308.4</v>
      </c>
      <c r="J7" s="137"/>
      <c r="K7" s="131"/>
      <c r="L7" s="131"/>
      <c r="M7" s="134">
        <f>A5</f>
        <v>1</v>
      </c>
      <c r="N7" s="134">
        <v>3</v>
      </c>
      <c r="O7" s="135">
        <f>I5</f>
        <v>6874.200000000001</v>
      </c>
    </row>
    <row r="8" spans="1:15" ht="12.75" customHeight="1">
      <c r="A8" s="255"/>
      <c r="B8" s="122">
        <v>12</v>
      </c>
      <c r="C8" s="118" t="str">
        <f>VLOOKUP($B8,Startlist!$B:$H,2,FALSE)</f>
        <v>MV7</v>
      </c>
      <c r="D8" s="121" t="str">
        <f>VLOOKUP($B8,Startlist!$B:$H,3,FALSE)</f>
        <v>Anre Saks</v>
      </c>
      <c r="E8" s="121" t="str">
        <f>VLOOKUP($B8,Startlist!$B:$H,4,FALSE)</f>
        <v>Rainer Maasik</v>
      </c>
      <c r="F8" s="118" t="str">
        <f>VLOOKUP($B8,Startlist!$B:$H,5,FALSE)</f>
        <v>EST</v>
      </c>
      <c r="G8" s="121" t="str">
        <f>VLOOKUP($B8,Startlist!$B:$H,7,FALSE)</f>
        <v>Mitsubishi Lancer Evo 7</v>
      </c>
      <c r="H8" s="136" t="str">
        <f>VLOOKUP(B8,Results!B:Q,16,FALSE)</f>
        <v>59.25,8</v>
      </c>
      <c r="I8" s="137">
        <f>IF(ISERROR(FIND(":",H8)),LEFT(H8,FIND(".",H8,1)-1)*60+RIGHT(H8,LEN(H8)-FIND(".",H8,1)),LEFT(H8,FIND(":",H8,1)-1)*3600+MID(H8,4,2)*60+RIGHT(H8,LEN(H8)-FIND(".",H8,1)))</f>
        <v>3565.8</v>
      </c>
      <c r="J8" s="137"/>
      <c r="K8" s="131"/>
      <c r="L8" s="131"/>
      <c r="M8" s="134">
        <f>A5</f>
        <v>1</v>
      </c>
      <c r="N8" s="134">
        <v>4</v>
      </c>
      <c r="O8" s="135">
        <f>I5</f>
        <v>6874.200000000001</v>
      </c>
    </row>
    <row r="9" spans="1:15" ht="12.75" customHeight="1">
      <c r="A9" s="255"/>
      <c r="B9" s="122"/>
      <c r="C9" s="118"/>
      <c r="D9" s="121"/>
      <c r="E9" s="121"/>
      <c r="F9" s="118"/>
      <c r="G9" s="121"/>
      <c r="H9" s="136"/>
      <c r="I9" s="137"/>
      <c r="J9" s="131"/>
      <c r="K9" s="131"/>
      <c r="L9" s="131"/>
      <c r="M9" s="134">
        <f>A5</f>
        <v>1</v>
      </c>
      <c r="N9" s="134">
        <v>5</v>
      </c>
      <c r="O9" s="135">
        <f>I5</f>
        <v>6874.200000000001</v>
      </c>
    </row>
    <row r="10" spans="1:15" ht="7.5" customHeight="1">
      <c r="A10" s="255"/>
      <c r="B10" s="122"/>
      <c r="C10" s="118"/>
      <c r="D10" s="119"/>
      <c r="E10" s="119"/>
      <c r="F10" s="118"/>
      <c r="G10" s="121"/>
      <c r="H10" s="130"/>
      <c r="I10" s="131"/>
      <c r="J10" s="131"/>
      <c r="K10" s="131"/>
      <c r="L10" s="131"/>
      <c r="M10" s="134">
        <f>A5</f>
        <v>1</v>
      </c>
      <c r="N10" s="134">
        <v>6</v>
      </c>
      <c r="O10" s="135">
        <f>I5</f>
        <v>6874.200000000001</v>
      </c>
    </row>
    <row r="11" spans="1:17" s="253" customFormat="1" ht="12" customHeight="1">
      <c r="A11" s="254">
        <v>2</v>
      </c>
      <c r="B11" s="242" t="str">
        <f>VLOOKUP($B13,Startlist!$B:$H,6,FALSE)</f>
        <v>PROREHV RALLY TEAM</v>
      </c>
      <c r="C11" s="243"/>
      <c r="D11" s="244"/>
      <c r="E11" s="244"/>
      <c r="F11" s="243"/>
      <c r="G11" s="245"/>
      <c r="H11" s="246" t="str">
        <f>CONCATENATE(J11,":",RIGHT(K11,2),".",RIGHT(L11,4))</f>
        <v>1:55.56,7</v>
      </c>
      <c r="I11" s="247">
        <f>SMALL(I13:I15,1)+SMALL(I13:I15,2)</f>
        <v>6956.700000000001</v>
      </c>
      <c r="J11" s="248">
        <f>INT(I11/3600)</f>
        <v>1</v>
      </c>
      <c r="K11" s="249" t="str">
        <f>CONCATENATE("0",INT((I11-(J11*3600))/60))</f>
        <v>055</v>
      </c>
      <c r="L11" s="247" t="str">
        <f>CONCATENATE("0",ROUND(I11-(J11*3600)-(K11*60),1))</f>
        <v>056,7</v>
      </c>
      <c r="M11" s="250">
        <f>A11</f>
        <v>2</v>
      </c>
      <c r="N11" s="250">
        <v>1</v>
      </c>
      <c r="O11" s="251">
        <f>I11</f>
        <v>6956.700000000001</v>
      </c>
      <c r="P11" s="252"/>
      <c r="Q11" s="252"/>
    </row>
    <row r="12" spans="1:15" ht="7.5" customHeight="1">
      <c r="A12" s="255"/>
      <c r="B12" s="122"/>
      <c r="C12" s="118"/>
      <c r="D12" s="119"/>
      <c r="E12" s="119"/>
      <c r="F12" s="118"/>
      <c r="G12" s="121"/>
      <c r="H12" s="130"/>
      <c r="I12" s="131"/>
      <c r="J12" s="131"/>
      <c r="K12" s="131"/>
      <c r="L12" s="131"/>
      <c r="M12" s="134">
        <f>A11</f>
        <v>2</v>
      </c>
      <c r="N12" s="134">
        <v>2</v>
      </c>
      <c r="O12" s="135">
        <f>I11</f>
        <v>6956.700000000001</v>
      </c>
    </row>
    <row r="13" spans="1:15" ht="12.75" customHeight="1">
      <c r="A13" s="255"/>
      <c r="B13" s="122">
        <v>3</v>
      </c>
      <c r="C13" s="118" t="str">
        <f>VLOOKUP($B13,Startlist!$B:$H,2,FALSE)</f>
        <v>MV2</v>
      </c>
      <c r="D13" s="121" t="str">
        <f>VLOOKUP($B13,Startlist!$B:$H,3,FALSE)</f>
        <v>Roland Murakas</v>
      </c>
      <c r="E13" s="121" t="str">
        <f>VLOOKUP($B13,Startlist!$B:$H,4,FALSE)</f>
        <v>Kalle Adler</v>
      </c>
      <c r="F13" s="118" t="str">
        <f>VLOOKUP($B13,Startlist!$B:$H,5,FALSE)</f>
        <v>EST</v>
      </c>
      <c r="G13" s="121" t="str">
        <f>VLOOKUP($B13,Startlist!$B:$H,7,FALSE)</f>
        <v>Mitsubishi Lancer Evo 10</v>
      </c>
      <c r="H13" s="136" t="str">
        <f>VLOOKUP(B13,Results!B:Q,16,FALSE)</f>
        <v>55.08,8</v>
      </c>
      <c r="I13" s="137">
        <f>IF(ISERROR(FIND(":",H13)),LEFT(H13,FIND(".",H13,1)-1)*60+RIGHT(H13,LEN(H13)-FIND(".",H13,1)),LEFT(H13,FIND(":",H13,1)-1)*3600+MID(H13,4,2)*60+RIGHT(H13,LEN(H13)-FIND(".",H13,1)))</f>
        <v>3308.8</v>
      </c>
      <c r="J13" s="137"/>
      <c r="K13" s="131"/>
      <c r="L13" s="131"/>
      <c r="M13" s="134">
        <f>A11</f>
        <v>2</v>
      </c>
      <c r="N13" s="134">
        <v>3</v>
      </c>
      <c r="O13" s="135">
        <f>I11</f>
        <v>6956.700000000001</v>
      </c>
    </row>
    <row r="14" spans="1:15" ht="12.75" customHeight="1">
      <c r="A14" s="255"/>
      <c r="B14" s="122">
        <v>10</v>
      </c>
      <c r="C14" s="118" t="str">
        <f>VLOOKUP($B14,Startlist!$B:$H,2,FALSE)</f>
        <v>MV7</v>
      </c>
      <c r="D14" s="121" t="str">
        <f>VLOOKUP($B14,Startlist!$B:$H,3,FALSE)</f>
        <v>Rünno Ubinhain</v>
      </c>
      <c r="E14" s="121" t="str">
        <f>VLOOKUP($B14,Startlist!$B:$H,4,FALSE)</f>
        <v>Carl Terras</v>
      </c>
      <c r="F14" s="118" t="str">
        <f>VLOOKUP($B14,Startlist!$B:$H,5,FALSE)</f>
        <v>LAT</v>
      </c>
      <c r="G14" s="121" t="str">
        <f>VLOOKUP($B14,Startlist!$B:$H,7,FALSE)</f>
        <v>Subaru Impreza</v>
      </c>
      <c r="H14" s="136" t="str">
        <f>VLOOKUP(B14,Results!B:Q,16,FALSE)</f>
        <v> 1:00.47,9</v>
      </c>
      <c r="I14" s="137">
        <f>IF(ISERROR(FIND(":",H14)),LEFT(H14,FIND(".",H14,1)-1)*60+RIGHT(H14,LEN(H14)-FIND(".",H14,1)),LEFT(H14,FIND(":",H14,1)-1)*3600+MID(H14,4,2)*60+RIGHT(H14,LEN(H14)-FIND(".",H14,1)))</f>
        <v>3647.9</v>
      </c>
      <c r="J14" s="137"/>
      <c r="K14" s="131"/>
      <c r="L14" s="131"/>
      <c r="M14" s="134">
        <f>A11</f>
        <v>2</v>
      </c>
      <c r="N14" s="134">
        <v>4</v>
      </c>
      <c r="O14" s="135">
        <f>I11</f>
        <v>6956.700000000001</v>
      </c>
    </row>
    <row r="15" spans="1:15" ht="12.75" customHeight="1">
      <c r="A15" s="255"/>
      <c r="B15" s="122">
        <v>41</v>
      </c>
      <c r="C15" s="118" t="str">
        <f>VLOOKUP($B15,Startlist!$B:$H,2,FALSE)</f>
        <v>MV5</v>
      </c>
      <c r="D15" s="121" t="str">
        <f>VLOOKUP($B15,Startlist!$B:$H,3,FALSE)</f>
        <v>Rainer Meus</v>
      </c>
      <c r="E15" s="121" t="str">
        <f>VLOOKUP($B15,Startlist!$B:$H,4,FALSE)</f>
        <v>Kaupo Vana</v>
      </c>
      <c r="F15" s="118" t="str">
        <f>VLOOKUP($B15,Startlist!$B:$H,5,FALSE)</f>
        <v>EST</v>
      </c>
      <c r="G15" s="121" t="str">
        <f>VLOOKUP($B15,Startlist!$B:$H,7,FALSE)</f>
        <v>LADA VFTS</v>
      </c>
      <c r="H15" s="289" t="s">
        <v>1491</v>
      </c>
      <c r="I15" s="137"/>
      <c r="J15" s="131"/>
      <c r="K15" s="131"/>
      <c r="L15" s="131"/>
      <c r="M15" s="134">
        <f>A11</f>
        <v>2</v>
      </c>
      <c r="N15" s="134">
        <v>5</v>
      </c>
      <c r="O15" s="135">
        <f>I11</f>
        <v>6956.700000000001</v>
      </c>
    </row>
    <row r="16" spans="1:15" ht="7.5" customHeight="1">
      <c r="A16" s="255"/>
      <c r="B16" s="122"/>
      <c r="C16" s="118"/>
      <c r="D16" s="119"/>
      <c r="E16" s="119"/>
      <c r="F16" s="118"/>
      <c r="G16" s="121"/>
      <c r="H16" s="130"/>
      <c r="I16" s="131"/>
      <c r="J16" s="131"/>
      <c r="K16" s="131"/>
      <c r="L16" s="131"/>
      <c r="M16" s="134">
        <f>A11</f>
        <v>2</v>
      </c>
      <c r="N16" s="134">
        <v>6</v>
      </c>
      <c r="O16" s="135">
        <f>I11</f>
        <v>6956.700000000001</v>
      </c>
    </row>
    <row r="17" spans="1:17" s="253" customFormat="1" ht="12" customHeight="1">
      <c r="A17" s="254">
        <v>3</v>
      </c>
      <c r="B17" s="242" t="str">
        <f>VLOOKUP($B19,Startlist!$B:$H,6,FALSE)&amp;" I"</f>
        <v>TIKKRI MOTORSPORT I</v>
      </c>
      <c r="C17" s="243"/>
      <c r="D17" s="244"/>
      <c r="E17" s="244"/>
      <c r="F17" s="243"/>
      <c r="G17" s="245"/>
      <c r="H17" s="246" t="str">
        <f>CONCATENATE(J17,":",RIGHT(K17,2),".",RIGHT(L17,4))</f>
        <v>1:59.25,2</v>
      </c>
      <c r="I17" s="247">
        <f>SMALL(I19:I21,1)+SMALL(I19:I21,2)</f>
        <v>7165.2</v>
      </c>
      <c r="J17" s="248">
        <f>INT(I17/3600)</f>
        <v>1</v>
      </c>
      <c r="K17" s="249" t="str">
        <f>CONCATENATE("0",INT((I17-(J17*3600))/60))</f>
        <v>059</v>
      </c>
      <c r="L17" s="247" t="str">
        <f>CONCATENATE("0",ROUND(I17-(J17*3600)-(K17*60),1))</f>
        <v>025,2</v>
      </c>
      <c r="M17" s="250">
        <f>A17</f>
        <v>3</v>
      </c>
      <c r="N17" s="250">
        <v>1</v>
      </c>
      <c r="O17" s="251">
        <f>I17</f>
        <v>7165.2</v>
      </c>
      <c r="P17" s="252"/>
      <c r="Q17" s="252"/>
    </row>
    <row r="18" spans="1:15" ht="7.5" customHeight="1">
      <c r="A18" s="255"/>
      <c r="B18" s="122"/>
      <c r="C18" s="118"/>
      <c r="D18" s="119"/>
      <c r="E18" s="119"/>
      <c r="F18" s="118"/>
      <c r="G18" s="121"/>
      <c r="H18" s="130"/>
      <c r="I18" s="131"/>
      <c r="J18" s="131"/>
      <c r="K18" s="131"/>
      <c r="L18" s="131"/>
      <c r="M18" s="134">
        <f>A17</f>
        <v>3</v>
      </c>
      <c r="N18" s="134">
        <v>2</v>
      </c>
      <c r="O18" s="135">
        <f>I17</f>
        <v>7165.2</v>
      </c>
    </row>
    <row r="19" spans="1:15" ht="12.75" customHeight="1">
      <c r="A19" s="255"/>
      <c r="B19" s="122">
        <v>4</v>
      </c>
      <c r="C19" s="118" t="str">
        <f>VLOOKUP($B19,Startlist!$B:$H,2,FALSE)</f>
        <v>MV7</v>
      </c>
      <c r="D19" s="121" t="str">
        <f>VLOOKUP($B19,Startlist!$B:$H,3,FALSE)</f>
        <v>Ranno Bundsen</v>
      </c>
      <c r="E19" s="121" t="str">
        <f>VLOOKUP($B19,Startlist!$B:$H,4,FALSE)</f>
        <v>Robert Loshtshenikov</v>
      </c>
      <c r="F19" s="118" t="str">
        <f>VLOOKUP($B19,Startlist!$B:$H,5,FALSE)</f>
        <v>EST</v>
      </c>
      <c r="G19" s="121" t="str">
        <f>VLOOKUP($B19,Startlist!$B:$H,7,FALSE)</f>
        <v>Mitsubishi Lancer Evo 8</v>
      </c>
      <c r="H19" s="289" t="s">
        <v>1491</v>
      </c>
      <c r="I19" s="137"/>
      <c r="J19" s="137"/>
      <c r="K19" s="131"/>
      <c r="L19" s="131"/>
      <c r="M19" s="134">
        <f>A17</f>
        <v>3</v>
      </c>
      <c r="N19" s="134">
        <v>3</v>
      </c>
      <c r="O19" s="135">
        <f>I17</f>
        <v>7165.2</v>
      </c>
    </row>
    <row r="20" spans="1:15" ht="12.75" customHeight="1">
      <c r="A20" s="255"/>
      <c r="B20" s="122">
        <v>9</v>
      </c>
      <c r="C20" s="118" t="str">
        <f>VLOOKUP($B20,Startlist!$B:$H,2,FALSE)</f>
        <v>MV7</v>
      </c>
      <c r="D20" s="121" t="str">
        <f>VLOOKUP($B20,Startlist!$B:$H,3,FALSE)</f>
        <v>Aiko Aigro</v>
      </c>
      <c r="E20" s="121" t="str">
        <f>VLOOKUP($B20,Startlist!$B:$H,4,FALSE)</f>
        <v>Kermo Kärtmann</v>
      </c>
      <c r="F20" s="118" t="str">
        <f>VLOOKUP($B20,Startlist!$B:$H,5,FALSE)</f>
        <v>EST</v>
      </c>
      <c r="G20" s="121" t="str">
        <f>VLOOKUP($B20,Startlist!$B:$H,7,FALSE)</f>
        <v>Mitsubishi Lancer Evo 6</v>
      </c>
      <c r="H20" s="136" t="str">
        <f>VLOOKUP(B20,Results!B:Q,16,FALSE)</f>
        <v>58.32,7</v>
      </c>
      <c r="I20" s="137">
        <f>IF(ISERROR(FIND(":",H20)),LEFT(H20,FIND(".",H20,1)-1)*60+RIGHT(H20,LEN(H20)-FIND(".",H20,1)),LEFT(H20,FIND(":",H20,1)-1)*3600+MID(H20,4,2)*60+RIGHT(H20,LEN(H20)-FIND(".",H20,1)))</f>
        <v>3512.7</v>
      </c>
      <c r="J20" s="137"/>
      <c r="K20" s="131"/>
      <c r="L20" s="131"/>
      <c r="M20" s="134">
        <f>A17</f>
        <v>3</v>
      </c>
      <c r="N20" s="134">
        <v>4</v>
      </c>
      <c r="O20" s="135">
        <f>I17</f>
        <v>7165.2</v>
      </c>
    </row>
    <row r="21" spans="1:15" ht="12.75" customHeight="1">
      <c r="A21" s="255"/>
      <c r="B21" s="122">
        <v>23</v>
      </c>
      <c r="C21" s="118" t="str">
        <f>VLOOKUP($B21,Startlist!$B:$H,2,FALSE)</f>
        <v>MV7</v>
      </c>
      <c r="D21" s="121" t="str">
        <f>VLOOKUP($B21,Startlist!$B:$H,3,FALSE)</f>
        <v>Mart Tikkerbär</v>
      </c>
      <c r="E21" s="121" t="str">
        <f>VLOOKUP($B21,Startlist!$B:$H,4,FALSE)</f>
        <v>Andres Preide</v>
      </c>
      <c r="F21" s="118" t="str">
        <f>VLOOKUP($B21,Startlist!$B:$H,5,FALSE)</f>
        <v>EST</v>
      </c>
      <c r="G21" s="121" t="str">
        <f>VLOOKUP($B21,Startlist!$B:$H,7,FALSE)</f>
        <v>Mitsubishi Lancer Evo 6</v>
      </c>
      <c r="H21" s="136" t="str">
        <f>VLOOKUP(B21,Results!B:Q,16,FALSE)</f>
        <v> 1:00.52,5</v>
      </c>
      <c r="I21" s="137">
        <f>IF(ISERROR(FIND(":",H21)),LEFT(H21,FIND(".",H21,1)-1)*60+RIGHT(H21,LEN(H21)-FIND(".",H21,1)),LEFT(H21,FIND(":",H21,1)-1)*3600+MID(H21,4,2)*60+RIGHT(H21,LEN(H21)-FIND(".",H21,1)))</f>
        <v>3652.5</v>
      </c>
      <c r="J21" s="131"/>
      <c r="K21" s="131"/>
      <c r="L21" s="131"/>
      <c r="M21" s="134">
        <f>A17</f>
        <v>3</v>
      </c>
      <c r="N21" s="134">
        <v>5</v>
      </c>
      <c r="O21" s="135">
        <f>I17</f>
        <v>7165.2</v>
      </c>
    </row>
    <row r="22" spans="1:15" ht="7.5" customHeight="1">
      <c r="A22" s="255"/>
      <c r="B22" s="122"/>
      <c r="C22" s="118"/>
      <c r="D22" s="119"/>
      <c r="E22" s="119"/>
      <c r="F22" s="118"/>
      <c r="G22" s="121"/>
      <c r="H22" s="130"/>
      <c r="I22" s="131"/>
      <c r="J22" s="131"/>
      <c r="K22" s="131"/>
      <c r="L22" s="131"/>
      <c r="M22" s="134">
        <f>A17</f>
        <v>3</v>
      </c>
      <c r="N22" s="134">
        <v>6</v>
      </c>
      <c r="O22" s="135">
        <f>I17</f>
        <v>7165.2</v>
      </c>
    </row>
    <row r="23" spans="1:17" s="253" customFormat="1" ht="12" customHeight="1">
      <c r="A23" s="254">
        <v>4</v>
      </c>
      <c r="B23" s="242" t="str">
        <f>VLOOKUP($B25,Startlist!$B:$H,6,FALSE)</f>
        <v>KAUR MOTORSPORT</v>
      </c>
      <c r="C23" s="243"/>
      <c r="D23" s="244"/>
      <c r="E23" s="244"/>
      <c r="F23" s="243"/>
      <c r="G23" s="245"/>
      <c r="H23" s="246" t="str">
        <f>CONCATENATE(J23,":",RIGHT(K23,2),".",RIGHT(L23,4))</f>
        <v>2:02.42,3</v>
      </c>
      <c r="I23" s="247">
        <f>SMALL(I25:I27,1)+SMALL(I25:I27,2)</f>
        <v>7362.3</v>
      </c>
      <c r="J23" s="248">
        <f>INT(I23/3600)</f>
        <v>2</v>
      </c>
      <c r="K23" s="249" t="str">
        <f>CONCATENATE("0",INT((I23-(J23*3600))/60))</f>
        <v>02</v>
      </c>
      <c r="L23" s="247" t="str">
        <f>CONCATENATE("0",ROUND(I23-(J23*3600)-(K23*60),1))</f>
        <v>042,3</v>
      </c>
      <c r="M23" s="250">
        <f>A23</f>
        <v>4</v>
      </c>
      <c r="N23" s="250">
        <v>1</v>
      </c>
      <c r="O23" s="251">
        <f>I23</f>
        <v>7362.3</v>
      </c>
      <c r="P23" s="252"/>
      <c r="Q23" s="252"/>
    </row>
    <row r="24" spans="1:15" ht="7.5" customHeight="1">
      <c r="A24" s="255"/>
      <c r="B24" s="122"/>
      <c r="C24" s="118"/>
      <c r="D24" s="119"/>
      <c r="E24" s="119"/>
      <c r="F24" s="118"/>
      <c r="G24" s="121"/>
      <c r="H24" s="130"/>
      <c r="I24" s="131"/>
      <c r="J24" s="131"/>
      <c r="K24" s="131"/>
      <c r="L24" s="131"/>
      <c r="M24" s="134">
        <f>A23</f>
        <v>4</v>
      </c>
      <c r="N24" s="134">
        <v>2</v>
      </c>
      <c r="O24" s="135">
        <f>I23</f>
        <v>7362.3</v>
      </c>
    </row>
    <row r="25" spans="1:15" ht="12.75" customHeight="1">
      <c r="A25" s="255"/>
      <c r="B25" s="122">
        <v>1</v>
      </c>
      <c r="C25" s="118" t="str">
        <f>VLOOKUP($B25,Startlist!$B:$H,2,FALSE)</f>
        <v>MV2</v>
      </c>
      <c r="D25" s="121" t="str">
        <f>VLOOKUP($B25,Startlist!$B:$H,3,FALSE)</f>
        <v>Egon Kaur</v>
      </c>
      <c r="E25" s="121" t="str">
        <f>VLOOKUP($B25,Startlist!$B:$H,4,FALSE)</f>
        <v>Silver Simm</v>
      </c>
      <c r="F25" s="118" t="str">
        <f>VLOOKUP($B25,Startlist!$B:$H,5,FALSE)</f>
        <v>EST</v>
      </c>
      <c r="G25" s="121" t="str">
        <f>VLOOKUP($B25,Startlist!$B:$H,7,FALSE)</f>
        <v>Mitsubishi Lancer Evo 9</v>
      </c>
      <c r="H25" s="136" t="str">
        <f>VLOOKUP(B25,Results!B:Q,16,FALSE)</f>
        <v>54.57,5</v>
      </c>
      <c r="I25" s="137">
        <f>IF(ISERROR(FIND(":",H25)),LEFT(H25,FIND(".",H25,1)-1)*60+RIGHT(H25,LEN(H25)-FIND(".",H25,1)),LEFT(H25,FIND(":",H25,1)-1)*3600+MID(H25,4,2)*60+RIGHT(H25,LEN(H25)-FIND(".",H25,1)))</f>
        <v>3297.5</v>
      </c>
      <c r="J25" s="137"/>
      <c r="K25" s="131"/>
      <c r="L25" s="131"/>
      <c r="M25" s="134">
        <f>A23</f>
        <v>4</v>
      </c>
      <c r="N25" s="134">
        <v>3</v>
      </c>
      <c r="O25" s="135">
        <f>I23</f>
        <v>7362.3</v>
      </c>
    </row>
    <row r="26" spans="1:15" ht="12.75" customHeight="1">
      <c r="A26" s="255"/>
      <c r="B26" s="122">
        <v>5</v>
      </c>
      <c r="C26" s="118" t="str">
        <f>VLOOKUP($B26,Startlist!$B:$H,2,FALSE)</f>
        <v>MV7</v>
      </c>
      <c r="D26" s="121" t="str">
        <f>VLOOKUP($B26,Startlist!$B:$H,3,FALSE)</f>
        <v>Priit Koik</v>
      </c>
      <c r="E26" s="121" t="str">
        <f>VLOOKUP($B26,Startlist!$B:$H,4,FALSE)</f>
        <v>Uku-Alar Heldna</v>
      </c>
      <c r="F26" s="118" t="str">
        <f>VLOOKUP($B26,Startlist!$B:$H,5,FALSE)</f>
        <v>EST</v>
      </c>
      <c r="G26" s="121" t="str">
        <f>VLOOKUP($B26,Startlist!$B:$H,7,FALSE)</f>
        <v>Mitsubishi Lancer Evo 8</v>
      </c>
      <c r="H26" s="136" t="str">
        <f>VLOOKUP(B26,Results!B:Q,16,FALSE)</f>
        <v> 1:07.44,8</v>
      </c>
      <c r="I26" s="137">
        <f>IF(ISERROR(FIND(":",H26)),LEFT(H26,FIND(".",H26,1)-1)*60+RIGHT(H26,LEN(H26)-FIND(".",H26,1)),LEFT(H26,FIND(":",H26,1)-1)*3600+MID(H26,4,2)*60+RIGHT(H26,LEN(H26)-FIND(".",H26,1)))</f>
        <v>4064.8</v>
      </c>
      <c r="J26" s="137"/>
      <c r="K26" s="131"/>
      <c r="L26" s="131"/>
      <c r="M26" s="134">
        <f>A23</f>
        <v>4</v>
      </c>
      <c r="N26" s="134">
        <v>4</v>
      </c>
      <c r="O26" s="135">
        <f>I23</f>
        <v>7362.3</v>
      </c>
    </row>
    <row r="27" spans="1:15" ht="12.75" customHeight="1">
      <c r="A27" s="255"/>
      <c r="B27" s="122"/>
      <c r="C27" s="118"/>
      <c r="D27" s="121"/>
      <c r="E27" s="121"/>
      <c r="F27" s="118"/>
      <c r="G27" s="121"/>
      <c r="H27" s="136"/>
      <c r="I27" s="137"/>
      <c r="J27" s="131"/>
      <c r="K27" s="131"/>
      <c r="L27" s="131"/>
      <c r="M27" s="134">
        <f>A23</f>
        <v>4</v>
      </c>
      <c r="N27" s="134">
        <v>5</v>
      </c>
      <c r="O27" s="135">
        <f>I23</f>
        <v>7362.3</v>
      </c>
    </row>
    <row r="28" spans="1:15" ht="7.5" customHeight="1">
      <c r="A28" s="255"/>
      <c r="B28" s="122"/>
      <c r="C28" s="118"/>
      <c r="D28" s="119"/>
      <c r="E28" s="119"/>
      <c r="F28" s="118"/>
      <c r="G28" s="121"/>
      <c r="H28" s="130"/>
      <c r="I28" s="131"/>
      <c r="J28" s="131"/>
      <c r="K28" s="131"/>
      <c r="L28" s="131"/>
      <c r="M28" s="134">
        <f>A23</f>
        <v>4</v>
      </c>
      <c r="N28" s="134">
        <v>6</v>
      </c>
      <c r="O28" s="135">
        <f>I23</f>
        <v>7362.3</v>
      </c>
    </row>
    <row r="29" spans="1:17" s="253" customFormat="1" ht="12" customHeight="1">
      <c r="A29" s="254">
        <v>5</v>
      </c>
      <c r="B29" s="242" t="str">
        <f>VLOOKUP($B31,Startlist!$B:$H,6,FALSE)</f>
        <v>OT RACING</v>
      </c>
      <c r="C29" s="243"/>
      <c r="D29" s="244"/>
      <c r="E29" s="244"/>
      <c r="F29" s="243"/>
      <c r="G29" s="245"/>
      <c r="H29" s="246" t="str">
        <f>CONCATENATE(J29,":",RIGHT(K29,2),".",RIGHT(L29,4))</f>
        <v>2:03.06,3</v>
      </c>
      <c r="I29" s="247">
        <f>SMALL(I31:I33,1)+SMALL(I31:I33,2)</f>
        <v>7386.3</v>
      </c>
      <c r="J29" s="248">
        <f>INT(I29/3600)</f>
        <v>2</v>
      </c>
      <c r="K29" s="249" t="str">
        <f>CONCATENATE("0",INT((I29-(J29*3600))/60))</f>
        <v>03</v>
      </c>
      <c r="L29" s="247" t="str">
        <f>CONCATENATE("0",ROUND(I29-(J29*3600)-(K29*60),1))</f>
        <v>06,3</v>
      </c>
      <c r="M29" s="250">
        <f>A29</f>
        <v>5</v>
      </c>
      <c r="N29" s="250">
        <v>1</v>
      </c>
      <c r="O29" s="251">
        <f>I29</f>
        <v>7386.3</v>
      </c>
      <c r="P29" s="252"/>
      <c r="Q29" s="252"/>
    </row>
    <row r="30" spans="1:15" ht="7.5" customHeight="1">
      <c r="A30" s="255"/>
      <c r="B30" s="122"/>
      <c r="C30" s="118"/>
      <c r="D30" s="119"/>
      <c r="E30" s="119"/>
      <c r="F30" s="118"/>
      <c r="G30" s="121"/>
      <c r="H30" s="130"/>
      <c r="I30" s="131"/>
      <c r="J30" s="131"/>
      <c r="K30" s="131"/>
      <c r="L30" s="131"/>
      <c r="M30" s="134">
        <f>A29</f>
        <v>5</v>
      </c>
      <c r="N30" s="134">
        <v>2</v>
      </c>
      <c r="O30" s="135">
        <f>I29</f>
        <v>7386.3</v>
      </c>
    </row>
    <row r="31" spans="1:15" ht="12.75" customHeight="1">
      <c r="A31" s="255"/>
      <c r="B31" s="122">
        <v>34</v>
      </c>
      <c r="C31" s="118" t="str">
        <f>VLOOKUP($B31,Startlist!$B:$H,2,FALSE)</f>
        <v>MV5</v>
      </c>
      <c r="D31" s="121" t="str">
        <f>VLOOKUP($B31,Startlist!$B:$H,3,FALSE)</f>
        <v>Janar Tänak</v>
      </c>
      <c r="E31" s="121" t="str">
        <f>VLOOKUP($B31,Startlist!$B:$H,4,FALSE)</f>
        <v>Janno ōunpuu</v>
      </c>
      <c r="F31" s="118" t="str">
        <f>VLOOKUP($B31,Startlist!$B:$H,5,FALSE)</f>
        <v>EST</v>
      </c>
      <c r="G31" s="121" t="str">
        <f>VLOOKUP($B31,Startlist!$B:$H,7,FALSE)</f>
        <v>LADA S1600</v>
      </c>
      <c r="H31" s="136" t="str">
        <f>VLOOKUP(B31,Results!B:Q,16,FALSE)</f>
        <v> 1:05.13,8</v>
      </c>
      <c r="I31" s="137">
        <f>IF(ISERROR(FIND(":",H31)),LEFT(H31,FIND(".",H31,1)-1)*60+RIGHT(H31,LEN(H31)-FIND(".",H31,1)),LEFT(H31,FIND(":",H31,1)-1)*3600+MID(H31,4,2)*60+RIGHT(H31,LEN(H31)-FIND(".",H31,1)))</f>
        <v>3913.8</v>
      </c>
      <c r="J31" s="137"/>
      <c r="K31" s="131"/>
      <c r="L31" s="131"/>
      <c r="M31" s="134">
        <f>A29</f>
        <v>5</v>
      </c>
      <c r="N31" s="134">
        <v>3</v>
      </c>
      <c r="O31" s="135">
        <f>I29</f>
        <v>7386.3</v>
      </c>
    </row>
    <row r="32" spans="1:15" ht="12.75" customHeight="1">
      <c r="A32" s="255"/>
      <c r="B32" s="122">
        <v>205</v>
      </c>
      <c r="C32" s="118" t="str">
        <f>VLOOKUP($B32,Startlist!$B:$H,2,FALSE)</f>
        <v>MV3</v>
      </c>
      <c r="D32" s="121" t="str">
        <f>VLOOKUP($B32,Startlist!$B:$H,3,FALSE)</f>
        <v>Oliver Ojaperv</v>
      </c>
      <c r="E32" s="121" t="str">
        <f>VLOOKUP($B32,Startlist!$B:$H,4,FALSE)</f>
        <v>Jarno Talve</v>
      </c>
      <c r="F32" s="118" t="str">
        <f>VLOOKUP($B32,Startlist!$B:$H,5,FALSE)</f>
        <v>EST</v>
      </c>
      <c r="G32" s="121" t="str">
        <f>VLOOKUP($B32,Startlist!$B:$H,7,FALSE)</f>
        <v>Ford Fiesta R2</v>
      </c>
      <c r="H32" s="136" t="str">
        <f>VLOOKUP(B32,Results!B:Q,16,FALSE)</f>
        <v> 1:01.25,4</v>
      </c>
      <c r="I32" s="137">
        <f>IF(ISERROR(FIND(":",H32)),LEFT(H32,FIND(".",H32,1)-1)*60+RIGHT(H32,LEN(H32)-FIND(".",H32,1)),LEFT(H32,FIND(":",H32,1)-1)*3600+MID(H32,4,2)*60+RIGHT(H32,LEN(H32)-FIND(".",H32,1)))</f>
        <v>3685.4</v>
      </c>
      <c r="J32" s="137"/>
      <c r="K32" s="131"/>
      <c r="L32" s="131"/>
      <c r="M32" s="134">
        <f>A29</f>
        <v>5</v>
      </c>
      <c r="N32" s="134">
        <v>4</v>
      </c>
      <c r="O32" s="135">
        <f>I29</f>
        <v>7386.3</v>
      </c>
    </row>
    <row r="33" spans="1:15" ht="12.75" customHeight="1">
      <c r="A33" s="255"/>
      <c r="B33" s="122">
        <v>206</v>
      </c>
      <c r="C33" s="118" t="str">
        <f>VLOOKUP($B33,Startlist!$B:$H,2,FALSE)</f>
        <v>MV3</v>
      </c>
      <c r="D33" s="121" t="str">
        <f>VLOOKUP($B33,Startlist!$B:$H,3,FALSE)</f>
        <v>Kevin Kuusik</v>
      </c>
      <c r="E33" s="121" t="str">
        <f>VLOOKUP($B33,Startlist!$B:$H,4,FALSE)</f>
        <v>Cristen Laos</v>
      </c>
      <c r="F33" s="118" t="str">
        <f>VLOOKUP($B33,Startlist!$B:$H,5,FALSE)</f>
        <v>EST</v>
      </c>
      <c r="G33" s="121" t="str">
        <f>VLOOKUP($B33,Startlist!$B:$H,7,FALSE)</f>
        <v>Ford Fiesta R2</v>
      </c>
      <c r="H33" s="136" t="str">
        <f>VLOOKUP(B33,Results!B:Q,16,FALSE)</f>
        <v> 1:01.40,9</v>
      </c>
      <c r="I33" s="137">
        <f>IF(ISERROR(FIND(":",H33)),LEFT(H33,FIND(".",H33,1)-1)*60+RIGHT(H33,LEN(H33)-FIND(".",H33,1)),LEFT(H33,FIND(":",H33,1)-1)*3600+MID(H33,4,2)*60+RIGHT(H33,LEN(H33)-FIND(".",H33,1)))</f>
        <v>3700.9</v>
      </c>
      <c r="J33" s="131"/>
      <c r="K33" s="131"/>
      <c r="L33" s="131"/>
      <c r="M33" s="134">
        <f>A29</f>
        <v>5</v>
      </c>
      <c r="N33" s="134">
        <v>5</v>
      </c>
      <c r="O33" s="135">
        <f>I29</f>
        <v>7386.3</v>
      </c>
    </row>
    <row r="34" spans="1:15" ht="7.5" customHeight="1">
      <c r="A34" s="255"/>
      <c r="B34" s="122"/>
      <c r="C34" s="118"/>
      <c r="D34" s="119"/>
      <c r="E34" s="119"/>
      <c r="F34" s="118"/>
      <c r="G34" s="121"/>
      <c r="H34" s="130"/>
      <c r="I34" s="131"/>
      <c r="J34" s="131"/>
      <c r="K34" s="131"/>
      <c r="L34" s="131"/>
      <c r="M34" s="134">
        <f>A29</f>
        <v>5</v>
      </c>
      <c r="N34" s="134">
        <v>6</v>
      </c>
      <c r="O34" s="135">
        <f>I29</f>
        <v>7386.3</v>
      </c>
    </row>
    <row r="35" spans="1:17" s="253" customFormat="1" ht="12" customHeight="1">
      <c r="A35" s="254">
        <v>6</v>
      </c>
      <c r="B35" s="242" t="str">
        <f>VLOOKUP($B37,Startlist!$B:$H,6,FALSE)</f>
        <v>CUEKS RACING</v>
      </c>
      <c r="C35" s="243"/>
      <c r="D35" s="244"/>
      <c r="E35" s="244"/>
      <c r="F35" s="243"/>
      <c r="G35" s="245"/>
      <c r="H35" s="246" t="str">
        <f>CONCATENATE(J35,":",RIGHT(K35,2),".",RIGHT(L35,4))</f>
        <v>2:05.41,2</v>
      </c>
      <c r="I35" s="247">
        <f>SMALL(I37:I39,1)+SMALL(I37:I39,2)</f>
        <v>7541.2</v>
      </c>
      <c r="J35" s="248">
        <f>INT(I35/3600)</f>
        <v>2</v>
      </c>
      <c r="K35" s="249" t="str">
        <f>CONCATENATE("0",INT((I35-(J35*3600))/60))</f>
        <v>05</v>
      </c>
      <c r="L35" s="247" t="str">
        <f>CONCATENATE("0",ROUND(I35-(J35*3600)-(K35*60),1))</f>
        <v>041,2</v>
      </c>
      <c r="M35" s="250">
        <f>A35</f>
        <v>6</v>
      </c>
      <c r="N35" s="250">
        <v>1</v>
      </c>
      <c r="O35" s="251">
        <f>I35</f>
        <v>7541.2</v>
      </c>
      <c r="P35" s="252"/>
      <c r="Q35" s="252"/>
    </row>
    <row r="36" spans="1:15" ht="7.5" customHeight="1">
      <c r="A36" s="255"/>
      <c r="B36" s="122"/>
      <c r="C36" s="118"/>
      <c r="D36" s="119"/>
      <c r="E36" s="119"/>
      <c r="F36" s="118"/>
      <c r="G36" s="121"/>
      <c r="H36" s="130"/>
      <c r="I36" s="131"/>
      <c r="J36" s="131"/>
      <c r="K36" s="131"/>
      <c r="L36" s="131"/>
      <c r="M36" s="134">
        <f>A35</f>
        <v>6</v>
      </c>
      <c r="N36" s="134">
        <v>2</v>
      </c>
      <c r="O36" s="135">
        <f>I35</f>
        <v>7541.2</v>
      </c>
    </row>
    <row r="37" spans="1:15" ht="12.75" customHeight="1">
      <c r="A37" s="255"/>
      <c r="B37" s="122">
        <v>19</v>
      </c>
      <c r="C37" s="118" t="str">
        <f>VLOOKUP($B37,Startlist!$B:$H,2,FALSE)</f>
        <v>MV6</v>
      </c>
      <c r="D37" s="121" t="str">
        <f>VLOOKUP($B37,Startlist!$B:$H,3,FALSE)</f>
        <v>Mario Jürimäe</v>
      </c>
      <c r="E37" s="121" t="str">
        <f>VLOOKUP($B37,Startlist!$B:$H,4,FALSE)</f>
        <v>Rauno Rohtmets</v>
      </c>
      <c r="F37" s="118" t="str">
        <f>VLOOKUP($B37,Startlist!$B:$H,5,FALSE)</f>
        <v>EST</v>
      </c>
      <c r="G37" s="121" t="str">
        <f>VLOOKUP($B37,Startlist!$B:$H,7,FALSE)</f>
        <v>BMW M3</v>
      </c>
      <c r="H37" s="289" t="s">
        <v>1491</v>
      </c>
      <c r="I37" s="137"/>
      <c r="J37" s="137"/>
      <c r="K37" s="131"/>
      <c r="L37" s="131"/>
      <c r="M37" s="134">
        <f>A35</f>
        <v>6</v>
      </c>
      <c r="N37" s="134">
        <v>3</v>
      </c>
      <c r="O37" s="135">
        <f>I35</f>
        <v>7541.2</v>
      </c>
    </row>
    <row r="38" spans="1:15" ht="12.75" customHeight="1">
      <c r="A38" s="255"/>
      <c r="B38" s="122">
        <v>20</v>
      </c>
      <c r="C38" s="118" t="str">
        <f>VLOOKUP($B38,Startlist!$B:$H,2,FALSE)</f>
        <v>MV6</v>
      </c>
      <c r="D38" s="121" t="str">
        <f>VLOOKUP($B38,Startlist!$B:$H,3,FALSE)</f>
        <v>Marko Ringenberg</v>
      </c>
      <c r="E38" s="121" t="str">
        <f>VLOOKUP($B38,Startlist!$B:$H,4,FALSE)</f>
        <v>Allar Heina</v>
      </c>
      <c r="F38" s="118" t="str">
        <f>VLOOKUP($B38,Startlist!$B:$H,5,FALSE)</f>
        <v>EST</v>
      </c>
      <c r="G38" s="121" t="str">
        <f>VLOOKUP($B38,Startlist!$B:$H,7,FALSE)</f>
        <v>BMW M3</v>
      </c>
      <c r="H38" s="136" t="str">
        <f>VLOOKUP(B38,Results!B:Q,16,FALSE)</f>
        <v> 1:06.17,6</v>
      </c>
      <c r="I38" s="137">
        <f>IF(ISERROR(FIND(":",H38)),LEFT(H38,FIND(".",H38,1)-1)*60+RIGHT(H38,LEN(H38)-FIND(".",H38,1)),LEFT(H38,FIND(":",H38,1)-1)*3600+MID(H38,4,2)*60+RIGHT(H38,LEN(H38)-FIND(".",H38,1)))</f>
        <v>3977.6</v>
      </c>
      <c r="J38" s="137"/>
      <c r="K38" s="131"/>
      <c r="L38" s="131"/>
      <c r="M38" s="134">
        <f>A35</f>
        <v>6</v>
      </c>
      <c r="N38" s="134">
        <v>4</v>
      </c>
      <c r="O38" s="135">
        <f>I35</f>
        <v>7541.2</v>
      </c>
    </row>
    <row r="39" spans="1:15" ht="12.75" customHeight="1">
      <c r="A39" s="255"/>
      <c r="B39" s="122">
        <v>208</v>
      </c>
      <c r="C39" s="118" t="str">
        <f>VLOOKUP($B39,Startlist!$B:$H,2,FALSE)</f>
        <v>MV3</v>
      </c>
      <c r="D39" s="121" t="str">
        <f>VLOOKUP($B39,Startlist!$B:$H,3,FALSE)</f>
        <v>Miko Niinemäe</v>
      </c>
      <c r="E39" s="121" t="str">
        <f>VLOOKUP($B39,Startlist!$B:$H,4,FALSE)</f>
        <v>Martin Valter</v>
      </c>
      <c r="F39" s="118" t="str">
        <f>VLOOKUP($B39,Startlist!$B:$H,5,FALSE)</f>
        <v>EST</v>
      </c>
      <c r="G39" s="121" t="str">
        <f>VLOOKUP($B39,Startlist!$B:$H,7,FALSE)</f>
        <v>Peugeot 208</v>
      </c>
      <c r="H39" s="136" t="str">
        <f>VLOOKUP(B39,Results!B:Q,16,FALSE)</f>
        <v>59.23,6</v>
      </c>
      <c r="I39" s="137">
        <f>IF(ISERROR(FIND(":",H39)),LEFT(H39,FIND(".",H39,1)-1)*60+RIGHT(H39,LEN(H39)-FIND(".",H39,1)),LEFT(H39,FIND(":",H39,1)-1)*3600+MID(H39,4,2)*60+RIGHT(H39,LEN(H39)-FIND(".",H39,1)))</f>
        <v>3563.6</v>
      </c>
      <c r="J39" s="131"/>
      <c r="K39" s="131"/>
      <c r="L39" s="131"/>
      <c r="M39" s="134">
        <f>A35</f>
        <v>6</v>
      </c>
      <c r="N39" s="134">
        <v>5</v>
      </c>
      <c r="O39" s="135">
        <f>I35</f>
        <v>7541.2</v>
      </c>
    </row>
    <row r="40" spans="1:15" ht="7.5" customHeight="1">
      <c r="A40" s="255"/>
      <c r="B40" s="122"/>
      <c r="C40" s="118"/>
      <c r="D40" s="119"/>
      <c r="E40" s="119"/>
      <c r="F40" s="118"/>
      <c r="G40" s="121"/>
      <c r="H40" s="130"/>
      <c r="I40" s="131"/>
      <c r="J40" s="131"/>
      <c r="K40" s="131"/>
      <c r="L40" s="131"/>
      <c r="M40" s="134">
        <f>A35</f>
        <v>6</v>
      </c>
      <c r="N40" s="134">
        <v>6</v>
      </c>
      <c r="O40" s="135">
        <f>I35</f>
        <v>7541.2</v>
      </c>
    </row>
    <row r="41" spans="1:17" s="253" customFormat="1" ht="12" customHeight="1">
      <c r="A41" s="254">
        <v>7</v>
      </c>
      <c r="B41" s="242" t="str">
        <f>VLOOKUP($B43,Startlist!$B:$H,6,FALSE)</f>
        <v>MS RACING</v>
      </c>
      <c r="C41" s="243"/>
      <c r="D41" s="244"/>
      <c r="E41" s="244"/>
      <c r="F41" s="243"/>
      <c r="G41" s="245"/>
      <c r="H41" s="246" t="s">
        <v>2057</v>
      </c>
      <c r="I41" s="247">
        <f>SMALL(I43:I45,1)+SMALL(I43:I45,2)</f>
        <v>7664</v>
      </c>
      <c r="J41" s="248">
        <f>INT(I41/3600)</f>
        <v>2</v>
      </c>
      <c r="K41" s="249" t="str">
        <f>CONCATENATE("0",INT((I41-(J41*3600))/60))</f>
        <v>07</v>
      </c>
      <c r="L41" s="247" t="str">
        <f>CONCATENATE("0",ROUND(I41-(J41*3600)-(K41*60),1))</f>
        <v>044</v>
      </c>
      <c r="M41" s="250">
        <f>A41</f>
        <v>7</v>
      </c>
      <c r="N41" s="250">
        <v>1</v>
      </c>
      <c r="O41" s="251">
        <f>I41</f>
        <v>7664</v>
      </c>
      <c r="P41" s="252"/>
      <c r="Q41" s="252"/>
    </row>
    <row r="42" spans="1:15" ht="7.5" customHeight="1">
      <c r="A42" s="255"/>
      <c r="B42" s="122"/>
      <c r="C42" s="118"/>
      <c r="D42" s="119"/>
      <c r="E42" s="119"/>
      <c r="F42" s="118"/>
      <c r="G42" s="121"/>
      <c r="H42" s="130"/>
      <c r="I42" s="131"/>
      <c r="J42" s="131"/>
      <c r="K42" s="131"/>
      <c r="L42" s="131"/>
      <c r="M42" s="134">
        <f>A41</f>
        <v>7</v>
      </c>
      <c r="N42" s="134">
        <v>2</v>
      </c>
      <c r="O42" s="135">
        <f>I41</f>
        <v>7664</v>
      </c>
    </row>
    <row r="43" spans="1:15" ht="12.75" customHeight="1">
      <c r="A43" s="255"/>
      <c r="B43" s="122">
        <v>15</v>
      </c>
      <c r="C43" s="118" t="str">
        <f>VLOOKUP($B43,Startlist!$B:$H,2,FALSE)</f>
        <v>MV4</v>
      </c>
      <c r="D43" s="121" t="str">
        <f>VLOOKUP($B43,Startlist!$B:$H,3,FALSE)</f>
        <v>David Sultanjants</v>
      </c>
      <c r="E43" s="121" t="str">
        <f>VLOOKUP($B43,Startlist!$B:$H,4,FALSE)</f>
        <v>Siim Oja</v>
      </c>
      <c r="F43" s="118" t="str">
        <f>VLOOKUP($B43,Startlist!$B:$H,5,FALSE)</f>
        <v>EST</v>
      </c>
      <c r="G43" s="121" t="str">
        <f>VLOOKUP($B43,Startlist!$B:$H,7,FALSE)</f>
        <v>Citroen DS3</v>
      </c>
      <c r="H43" s="289" t="s">
        <v>1491</v>
      </c>
      <c r="I43" s="137"/>
      <c r="J43" s="137"/>
      <c r="K43" s="131"/>
      <c r="L43" s="131"/>
      <c r="M43" s="134">
        <f>A41</f>
        <v>7</v>
      </c>
      <c r="N43" s="134">
        <v>3</v>
      </c>
      <c r="O43" s="135">
        <f>I41</f>
        <v>7664</v>
      </c>
    </row>
    <row r="44" spans="1:15" ht="12.75" customHeight="1">
      <c r="A44" s="255"/>
      <c r="B44" s="122">
        <v>18</v>
      </c>
      <c r="C44" s="118" t="str">
        <f>VLOOKUP($B44,Startlist!$B:$H,2,FALSE)</f>
        <v>MV6</v>
      </c>
      <c r="D44" s="121" t="str">
        <f>VLOOKUP($B44,Startlist!$B:$H,3,FALSE)</f>
        <v>Dmitry Nikonchuk</v>
      </c>
      <c r="E44" s="121" t="str">
        <f>VLOOKUP($B44,Startlist!$B:$H,4,FALSE)</f>
        <v>Elena Nikonchuk</v>
      </c>
      <c r="F44" s="118" t="str">
        <f>VLOOKUP($B44,Startlist!$B:$H,5,FALSE)</f>
        <v>RUS</v>
      </c>
      <c r="G44" s="121" t="str">
        <f>VLOOKUP($B44,Startlist!$B:$H,7,FALSE)</f>
        <v>BMW M3</v>
      </c>
      <c r="H44" s="136" t="str">
        <f>VLOOKUP(B44,Results!B:Q,16,FALSE)</f>
        <v> 1:05.22,9</v>
      </c>
      <c r="I44" s="137">
        <f>IF(ISERROR(FIND(":",H44)),LEFT(H44,FIND(".",H44,1)-1)*60+RIGHT(H44,LEN(H44)-FIND(".",H44,1)),LEFT(H44,FIND(":",H44,1)-1)*3600+MID(H44,4,2)*60+RIGHT(H44,LEN(H44)-FIND(".",H44,1)))</f>
        <v>3922.9</v>
      </c>
      <c r="J44" s="137"/>
      <c r="K44" s="131"/>
      <c r="L44" s="131"/>
      <c r="M44" s="134">
        <f>A41</f>
        <v>7</v>
      </c>
      <c r="N44" s="134">
        <v>4</v>
      </c>
      <c r="O44" s="135">
        <f>I41</f>
        <v>7664</v>
      </c>
    </row>
    <row r="45" spans="1:15" ht="12.75" customHeight="1">
      <c r="A45" s="255"/>
      <c r="B45" s="122">
        <v>22</v>
      </c>
      <c r="C45" s="118" t="str">
        <f>VLOOKUP($B45,Startlist!$B:$H,2,FALSE)</f>
        <v>MV6</v>
      </c>
      <c r="D45" s="121" t="str">
        <f>VLOOKUP($B45,Startlist!$B:$H,3,FALSE)</f>
        <v>Madis Vanaselja</v>
      </c>
      <c r="E45" s="121" t="str">
        <f>VLOOKUP($B45,Startlist!$B:$H,4,FALSE)</f>
        <v>Jaanus Hōbemägi</v>
      </c>
      <c r="F45" s="118" t="str">
        <f>VLOOKUP($B45,Startlist!$B:$H,5,FALSE)</f>
        <v>EST</v>
      </c>
      <c r="G45" s="121" t="str">
        <f>VLOOKUP($B45,Startlist!$B:$H,7,FALSE)</f>
        <v>BMW M3</v>
      </c>
      <c r="H45" s="136" t="str">
        <f>VLOOKUP(B45,Results!B:Q,16,FALSE)</f>
        <v> 1:02.21,1</v>
      </c>
      <c r="I45" s="137">
        <f>IF(ISERROR(FIND(":",H45)),LEFT(H45,FIND(".",H45,1)-1)*60+RIGHT(H45,LEN(H45)-FIND(".",H45,1)),LEFT(H45,FIND(":",H45,1)-1)*3600+MID(H45,4,2)*60+RIGHT(H45,LEN(H45)-FIND(".",H45,1)))</f>
        <v>3741.1</v>
      </c>
      <c r="J45" s="131"/>
      <c r="K45" s="131"/>
      <c r="L45" s="131"/>
      <c r="M45" s="134">
        <f>A41</f>
        <v>7</v>
      </c>
      <c r="N45" s="134">
        <v>5</v>
      </c>
      <c r="O45" s="135">
        <f>I41</f>
        <v>7664</v>
      </c>
    </row>
    <row r="46" spans="1:15" ht="7.5" customHeight="1">
      <c r="A46" s="255"/>
      <c r="B46" s="122"/>
      <c r="C46" s="118"/>
      <c r="D46" s="119"/>
      <c r="E46" s="119"/>
      <c r="F46" s="118"/>
      <c r="G46" s="121"/>
      <c r="H46" s="130"/>
      <c r="I46" s="131"/>
      <c r="J46" s="131"/>
      <c r="K46" s="131"/>
      <c r="L46" s="131"/>
      <c r="M46" s="134">
        <f>A41</f>
        <v>7</v>
      </c>
      <c r="N46" s="134">
        <v>6</v>
      </c>
      <c r="O46" s="135">
        <f>I41</f>
        <v>7664</v>
      </c>
    </row>
    <row r="47" spans="1:17" s="253" customFormat="1" ht="12" customHeight="1">
      <c r="A47" s="254">
        <v>8</v>
      </c>
      <c r="B47" s="242" t="str">
        <f>VLOOKUP($B49,Startlist!$B:$H,6,FALSE)&amp;" II"</f>
        <v>ECOM MOTORSPORT II</v>
      </c>
      <c r="C47" s="243"/>
      <c r="D47" s="244"/>
      <c r="E47" s="244"/>
      <c r="F47" s="243"/>
      <c r="G47" s="245"/>
      <c r="H47" s="246" t="str">
        <f>CONCATENATE(J47,":",RIGHT(K47,2),".",RIGHT(L47,4))</f>
        <v>2:09.47,9</v>
      </c>
      <c r="I47" s="247">
        <f>SMALL(I49:I51,1)+SMALL(I49:I51,2)</f>
        <v>7787.9</v>
      </c>
      <c r="J47" s="248">
        <f>INT(I47/3600)</f>
        <v>2</v>
      </c>
      <c r="K47" s="249" t="str">
        <f>CONCATENATE("0",INT((I47-(J47*3600))/60))</f>
        <v>09</v>
      </c>
      <c r="L47" s="247" t="str">
        <f>CONCATENATE("0",ROUND(I47-(J47*3600)-(K47*60),1))</f>
        <v>047,9</v>
      </c>
      <c r="M47" s="250">
        <f>A47</f>
        <v>8</v>
      </c>
      <c r="N47" s="250">
        <v>1</v>
      </c>
      <c r="O47" s="251">
        <f>I47</f>
        <v>7787.9</v>
      </c>
      <c r="P47" s="252"/>
      <c r="Q47" s="252"/>
    </row>
    <row r="48" spans="1:15" ht="7.5" customHeight="1">
      <c r="A48" s="255"/>
      <c r="B48" s="122"/>
      <c r="C48" s="118"/>
      <c r="D48" s="119"/>
      <c r="E48" s="119"/>
      <c r="F48" s="118"/>
      <c r="G48" s="121"/>
      <c r="H48" s="130"/>
      <c r="I48" s="131"/>
      <c r="J48" s="131"/>
      <c r="K48" s="131"/>
      <c r="L48" s="131"/>
      <c r="M48" s="134">
        <f>A47</f>
        <v>8</v>
      </c>
      <c r="N48" s="134">
        <v>2</v>
      </c>
      <c r="O48" s="135">
        <f>I47</f>
        <v>7787.9</v>
      </c>
    </row>
    <row r="49" spans="1:15" ht="12.75" customHeight="1">
      <c r="A49" s="255"/>
      <c r="B49" s="122">
        <v>31</v>
      </c>
      <c r="C49" s="118" t="str">
        <f>VLOOKUP($B49,Startlist!$B:$H,2,FALSE)</f>
        <v>MV7</v>
      </c>
      <c r="D49" s="121" t="str">
        <f>VLOOKUP($B49,Startlist!$B:$H,3,FALSE)</f>
        <v>Henri Franke</v>
      </c>
      <c r="E49" s="121" t="str">
        <f>VLOOKUP($B49,Startlist!$B:$H,4,FALSE)</f>
        <v>Alain Sivous</v>
      </c>
      <c r="F49" s="118" t="str">
        <f>VLOOKUP($B49,Startlist!$B:$H,5,FALSE)</f>
        <v>EST</v>
      </c>
      <c r="G49" s="121" t="str">
        <f>VLOOKUP($B49,Startlist!$B:$H,7,FALSE)</f>
        <v>Subaru Impreza</v>
      </c>
      <c r="H49" s="136" t="str">
        <f>VLOOKUP(B49,Results!B:Q,16,FALSE)</f>
        <v> 1:04.24,4</v>
      </c>
      <c r="I49" s="137">
        <f>IF(ISERROR(FIND(":",H49)),LEFT(H49,FIND(".",H49,1)-1)*60+RIGHT(H49,LEN(H49)-FIND(".",H49,1)),LEFT(H49,FIND(":",H49,1)-1)*3600+MID(H49,4,2)*60+RIGHT(H49,LEN(H49)-FIND(".",H49,1)))</f>
        <v>3864.4</v>
      </c>
      <c r="J49" s="137"/>
      <c r="K49" s="131"/>
      <c r="L49" s="131"/>
      <c r="M49" s="134">
        <f>A47</f>
        <v>8</v>
      </c>
      <c r="N49" s="134">
        <v>3</v>
      </c>
      <c r="O49" s="135">
        <f>I47</f>
        <v>7787.9</v>
      </c>
    </row>
    <row r="50" spans="1:15" ht="12.75" customHeight="1">
      <c r="A50" s="255"/>
      <c r="B50" s="122">
        <v>32</v>
      </c>
      <c r="C50" s="118" t="str">
        <f>VLOOKUP($B50,Startlist!$B:$H,2,FALSE)</f>
        <v>MV6</v>
      </c>
      <c r="D50" s="121" t="str">
        <f>VLOOKUP($B50,Startlist!$B:$H,3,FALSE)</f>
        <v>Raiko Aru</v>
      </c>
      <c r="E50" s="121" t="str">
        <f>VLOOKUP($B50,Startlist!$B:$H,4,FALSE)</f>
        <v>Veiko Kullamäe</v>
      </c>
      <c r="F50" s="118" t="str">
        <f>VLOOKUP($B50,Startlist!$B:$H,5,FALSE)</f>
        <v>EST</v>
      </c>
      <c r="G50" s="121" t="str">
        <f>VLOOKUP($B50,Startlist!$B:$H,7,FALSE)</f>
        <v>BMW M3</v>
      </c>
      <c r="H50" s="289" t="s">
        <v>1491</v>
      </c>
      <c r="I50" s="137"/>
      <c r="J50" s="137"/>
      <c r="K50" s="131"/>
      <c r="L50" s="131"/>
      <c r="M50" s="134">
        <f>A47</f>
        <v>8</v>
      </c>
      <c r="N50" s="134">
        <v>4</v>
      </c>
      <c r="O50" s="135">
        <f>I47</f>
        <v>7787.9</v>
      </c>
    </row>
    <row r="51" spans="1:15" ht="12.75" customHeight="1">
      <c r="A51" s="255"/>
      <c r="B51" s="122">
        <v>56</v>
      </c>
      <c r="C51" s="118" t="str">
        <f>VLOOKUP($B51,Startlist!$B:$H,2,FALSE)</f>
        <v>MV4</v>
      </c>
      <c r="D51" s="121" t="str">
        <f>VLOOKUP($B51,Startlist!$B:$H,3,FALSE)</f>
        <v>Silver Sōmer</v>
      </c>
      <c r="E51" s="121" t="str">
        <f>VLOOKUP($B51,Startlist!$B:$H,4,FALSE)</f>
        <v>Gert Virves</v>
      </c>
      <c r="F51" s="118" t="str">
        <f>VLOOKUP($B51,Startlist!$B:$H,5,FALSE)</f>
        <v>EST</v>
      </c>
      <c r="G51" s="121" t="str">
        <f>VLOOKUP($B51,Startlist!$B:$H,7,FALSE)</f>
        <v>Opel Astra</v>
      </c>
      <c r="H51" s="136" t="str">
        <f>VLOOKUP(B51,Results!B:Q,16,FALSE)</f>
        <v> 1:05.23,5</v>
      </c>
      <c r="I51" s="137">
        <f>IF(ISERROR(FIND(":",H51)),LEFT(H51,FIND(".",H51,1)-1)*60+RIGHT(H51,LEN(H51)-FIND(".",H51,1)),LEFT(H51,FIND(":",H51,1)-1)*3600+MID(H51,4,2)*60+RIGHT(H51,LEN(H51)-FIND(".",H51,1)))</f>
        <v>3923.5</v>
      </c>
      <c r="J51" s="131"/>
      <c r="K51" s="131"/>
      <c r="L51" s="131"/>
      <c r="M51" s="134">
        <f>A47</f>
        <v>8</v>
      </c>
      <c r="N51" s="134">
        <v>5</v>
      </c>
      <c r="O51" s="135">
        <f>I47</f>
        <v>7787.9</v>
      </c>
    </row>
    <row r="52" spans="1:15" ht="7.5" customHeight="1">
      <c r="A52" s="255"/>
      <c r="B52" s="122"/>
      <c r="C52" s="118"/>
      <c r="D52" s="119"/>
      <c r="E52" s="119"/>
      <c r="F52" s="118"/>
      <c r="G52" s="121"/>
      <c r="H52" s="130"/>
      <c r="I52" s="131"/>
      <c r="J52" s="131"/>
      <c r="K52" s="131"/>
      <c r="L52" s="131"/>
      <c r="M52" s="134">
        <f>A47</f>
        <v>8</v>
      </c>
      <c r="N52" s="134">
        <v>6</v>
      </c>
      <c r="O52" s="135">
        <f>I47</f>
        <v>7787.9</v>
      </c>
    </row>
    <row r="53" spans="1:17" s="253" customFormat="1" ht="12" customHeight="1">
      <c r="A53" s="254">
        <v>9</v>
      </c>
      <c r="B53" s="242" t="str">
        <f>VLOOKUP($B55,Startlist!$B:$H,6,FALSE)</f>
        <v>SAR-TECH MOTORSPORT</v>
      </c>
      <c r="C53" s="243"/>
      <c r="D53" s="244"/>
      <c r="E53" s="244"/>
      <c r="F53" s="243"/>
      <c r="G53" s="245"/>
      <c r="H53" s="246" t="str">
        <f>CONCATENATE(J53,":",RIGHT(K53,2),".",RIGHT(L53,4))</f>
        <v>2:10.09,7</v>
      </c>
      <c r="I53" s="247">
        <f>SMALL(I55:I57,1)+SMALL(I55:I57,2)</f>
        <v>7809.7</v>
      </c>
      <c r="J53" s="248">
        <f>INT(I53/3600)</f>
        <v>2</v>
      </c>
      <c r="K53" s="249" t="str">
        <f>CONCATENATE("0",INT((I53-(J53*3600))/60))</f>
        <v>010</v>
      </c>
      <c r="L53" s="247" t="str">
        <f>CONCATENATE("0",ROUND(I53-(J53*3600)-(K53*60),1))</f>
        <v>09,7</v>
      </c>
      <c r="M53" s="250">
        <f>A53</f>
        <v>9</v>
      </c>
      <c r="N53" s="250">
        <v>1</v>
      </c>
      <c r="O53" s="251">
        <f>I53</f>
        <v>7809.7</v>
      </c>
      <c r="P53" s="252"/>
      <c r="Q53" s="252"/>
    </row>
    <row r="54" spans="1:15" ht="7.5" customHeight="1">
      <c r="A54" s="255"/>
      <c r="B54" s="122"/>
      <c r="C54" s="118"/>
      <c r="D54" s="119"/>
      <c r="E54" s="119"/>
      <c r="F54" s="118"/>
      <c r="G54" s="121"/>
      <c r="H54" s="130"/>
      <c r="I54" s="131"/>
      <c r="J54" s="131"/>
      <c r="K54" s="131"/>
      <c r="L54" s="131"/>
      <c r="M54" s="134">
        <f>A53</f>
        <v>9</v>
      </c>
      <c r="N54" s="134">
        <v>2</v>
      </c>
      <c r="O54" s="135">
        <f>I53</f>
        <v>7809.7</v>
      </c>
    </row>
    <row r="55" spans="1:15" ht="12.75" customHeight="1">
      <c r="A55" s="255"/>
      <c r="B55" s="122">
        <v>21</v>
      </c>
      <c r="C55" s="118" t="str">
        <f>VLOOKUP($B55,Startlist!$B:$H,2,FALSE)</f>
        <v>MV6</v>
      </c>
      <c r="D55" s="121" t="str">
        <f>VLOOKUP($B55,Startlist!$B:$H,3,FALSE)</f>
        <v>Lembit Soe</v>
      </c>
      <c r="E55" s="121" t="str">
        <f>VLOOKUP($B55,Startlist!$B:$H,4,FALSE)</f>
        <v>Ahto Pihlas</v>
      </c>
      <c r="F55" s="118" t="str">
        <f>VLOOKUP($B55,Startlist!$B:$H,5,FALSE)</f>
        <v>EST</v>
      </c>
      <c r="G55" s="121" t="str">
        <f>VLOOKUP($B55,Startlist!$B:$H,7,FALSE)</f>
        <v>Toyota Starlet</v>
      </c>
      <c r="H55" s="136" t="str">
        <f>VLOOKUP(B55,Results!B:Q,16,FALSE)</f>
        <v> 1:03.10,5</v>
      </c>
      <c r="I55" s="137">
        <f>IF(ISERROR(FIND(":",H55)),LEFT(H55,FIND(".",H55,1)-1)*60+RIGHT(H55,LEN(H55)-FIND(".",H55,1)),LEFT(H55,FIND(":",H55,1)-1)*3600+MID(H55,4,2)*60+RIGHT(H55,LEN(H55)-FIND(".",H55,1)))</f>
        <v>3790.5</v>
      </c>
      <c r="J55" s="137"/>
      <c r="K55" s="131"/>
      <c r="L55" s="131"/>
      <c r="M55" s="134">
        <f>A53</f>
        <v>9</v>
      </c>
      <c r="N55" s="134">
        <v>3</v>
      </c>
      <c r="O55" s="135">
        <f>I53</f>
        <v>7809.7</v>
      </c>
    </row>
    <row r="56" spans="1:15" ht="12.75" customHeight="1">
      <c r="A56" s="255"/>
      <c r="B56" s="122">
        <v>33</v>
      </c>
      <c r="C56" s="118" t="str">
        <f>VLOOKUP($B56,Startlist!$B:$H,2,FALSE)</f>
        <v>MV4</v>
      </c>
      <c r="D56" s="121" t="str">
        <f>VLOOKUP($B56,Startlist!$B:$H,3,FALSE)</f>
        <v>Karl Jalakas</v>
      </c>
      <c r="E56" s="121" t="str">
        <f>VLOOKUP($B56,Startlist!$B:$H,4,FALSE)</f>
        <v>Rando Tark</v>
      </c>
      <c r="F56" s="118" t="str">
        <f>VLOOKUP($B56,Startlist!$B:$H,5,FALSE)</f>
        <v>EST</v>
      </c>
      <c r="G56" s="121" t="str">
        <f>VLOOKUP($B56,Startlist!$B:$H,7,FALSE)</f>
        <v>BMW Compact</v>
      </c>
      <c r="H56" s="136" t="str">
        <f>VLOOKUP(B56,Results!B:Q,16,FALSE)</f>
        <v> 1:06.59,2</v>
      </c>
      <c r="I56" s="137">
        <f>IF(ISERROR(FIND(":",H56)),LEFT(H56,FIND(".",H56,1)-1)*60+RIGHT(H56,LEN(H56)-FIND(".",H56,1)),LEFT(H56,FIND(":",H56,1)-1)*3600+MID(H56,4,2)*60+RIGHT(H56,LEN(H56)-FIND(".",H56,1)))</f>
        <v>4019.2</v>
      </c>
      <c r="J56" s="137"/>
      <c r="K56" s="131"/>
      <c r="L56" s="131"/>
      <c r="M56" s="134">
        <f>A53</f>
        <v>9</v>
      </c>
      <c r="N56" s="134">
        <v>4</v>
      </c>
      <c r="O56" s="135">
        <f>I53</f>
        <v>7809.7</v>
      </c>
    </row>
    <row r="57" spans="1:15" ht="12.75" customHeight="1">
      <c r="A57" s="255"/>
      <c r="B57" s="122">
        <v>45</v>
      </c>
      <c r="C57" s="118" t="str">
        <f>VLOOKUP($B57,Startlist!$B:$H,2,FALSE)</f>
        <v>MV5</v>
      </c>
      <c r="D57" s="121" t="str">
        <f>VLOOKUP($B57,Startlist!$B:$H,3,FALSE)</f>
        <v>Tauri Pihlas</v>
      </c>
      <c r="E57" s="121" t="str">
        <f>VLOOKUP($B57,Startlist!$B:$H,4,FALSE)</f>
        <v>Ott Kiil</v>
      </c>
      <c r="F57" s="118" t="str">
        <f>VLOOKUP($B57,Startlist!$B:$H,5,FALSE)</f>
        <v>EST</v>
      </c>
      <c r="G57" s="121" t="str">
        <f>VLOOKUP($B57,Startlist!$B:$H,7,FALSE)</f>
        <v>Toyota Starlet</v>
      </c>
      <c r="H57" s="289" t="s">
        <v>1491</v>
      </c>
      <c r="I57" s="137"/>
      <c r="J57" s="131"/>
      <c r="K57" s="131"/>
      <c r="L57" s="131"/>
      <c r="M57" s="134">
        <f>A53</f>
        <v>9</v>
      </c>
      <c r="N57" s="134">
        <v>5</v>
      </c>
      <c r="O57" s="135">
        <f>I53</f>
        <v>7809.7</v>
      </c>
    </row>
    <row r="58" spans="1:15" ht="7.5" customHeight="1">
      <c r="A58" s="255"/>
      <c r="B58" s="122"/>
      <c r="C58" s="118"/>
      <c r="D58" s="119"/>
      <c r="E58" s="119"/>
      <c r="F58" s="118"/>
      <c r="G58" s="121"/>
      <c r="H58" s="130"/>
      <c r="I58" s="131"/>
      <c r="J58" s="131"/>
      <c r="K58" s="131"/>
      <c r="L58" s="131"/>
      <c r="M58" s="134">
        <f>A53</f>
        <v>9</v>
      </c>
      <c r="N58" s="134">
        <v>6</v>
      </c>
      <c r="O58" s="135">
        <f>I53</f>
        <v>7809.7</v>
      </c>
    </row>
    <row r="59" spans="1:17" s="253" customFormat="1" ht="12" customHeight="1">
      <c r="A59" s="254">
        <v>10</v>
      </c>
      <c r="B59" s="242" t="str">
        <f>VLOOKUP($B61,Startlist!$B:$H,6,FALSE)</f>
        <v>MS RACING</v>
      </c>
      <c r="C59" s="243"/>
      <c r="D59" s="244"/>
      <c r="E59" s="244"/>
      <c r="F59" s="243"/>
      <c r="G59" s="245"/>
      <c r="H59" s="246" t="str">
        <f>CONCATENATE(J59,":",RIGHT(K59,2),".",RIGHT(L59,4))</f>
        <v>2:17.45,7</v>
      </c>
      <c r="I59" s="247">
        <f>SMALL(I61:I63,1)+SMALL(I61:I63,2)</f>
        <v>8265.7</v>
      </c>
      <c r="J59" s="248">
        <f>INT(I59/3600)</f>
        <v>2</v>
      </c>
      <c r="K59" s="249" t="str">
        <f>CONCATENATE("0",INT((I59-(J59*3600))/60))</f>
        <v>017</v>
      </c>
      <c r="L59" s="247" t="str">
        <f>CONCATENATE("0",ROUND(I59-(J59*3600)-(K59*60),1))</f>
        <v>045,7</v>
      </c>
      <c r="M59" s="250">
        <f>A59</f>
        <v>10</v>
      </c>
      <c r="N59" s="250">
        <v>1</v>
      </c>
      <c r="O59" s="251">
        <f>I59</f>
        <v>8265.7</v>
      </c>
      <c r="P59" s="252"/>
      <c r="Q59" s="252"/>
    </row>
    <row r="60" spans="1:15" ht="7.5" customHeight="1">
      <c r="A60" s="255"/>
      <c r="B60" s="122"/>
      <c r="C60" s="118"/>
      <c r="D60" s="119"/>
      <c r="E60" s="119"/>
      <c r="F60" s="118"/>
      <c r="G60" s="121"/>
      <c r="H60" s="130"/>
      <c r="I60" s="131"/>
      <c r="J60" s="131"/>
      <c r="K60" s="131"/>
      <c r="L60" s="131"/>
      <c r="M60" s="134">
        <f>A59</f>
        <v>10</v>
      </c>
      <c r="N60" s="134">
        <v>2</v>
      </c>
      <c r="O60" s="135">
        <f>I59</f>
        <v>8265.7</v>
      </c>
    </row>
    <row r="61" spans="1:15" ht="12.75" customHeight="1">
      <c r="A61" s="255"/>
      <c r="B61" s="122">
        <v>27</v>
      </c>
      <c r="C61" s="118" t="str">
        <f>VLOOKUP($B61,Startlist!$B:$H,2,FALSE)</f>
        <v>MV7</v>
      </c>
      <c r="D61" s="121" t="str">
        <f>VLOOKUP($B61,Startlist!$B:$H,3,FALSE)</f>
        <v>Vallo Nuuter</v>
      </c>
      <c r="E61" s="121" t="str">
        <f>VLOOKUP($B61,Startlist!$B:$H,4,FALSE)</f>
        <v>Alari Kupri</v>
      </c>
      <c r="F61" s="118" t="str">
        <f>VLOOKUP($B61,Startlist!$B:$H,5,FALSE)</f>
        <v>EST</v>
      </c>
      <c r="G61" s="121" t="str">
        <f>VLOOKUP($B61,Startlist!$B:$H,7,FALSE)</f>
        <v>Subaru Impreza</v>
      </c>
      <c r="H61" s="289" t="s">
        <v>1491</v>
      </c>
      <c r="I61" s="137"/>
      <c r="J61" s="137"/>
      <c r="K61" s="131"/>
      <c r="L61" s="131"/>
      <c r="M61" s="134">
        <f>A59</f>
        <v>10</v>
      </c>
      <c r="N61" s="134">
        <v>3</v>
      </c>
      <c r="O61" s="135">
        <f>I59</f>
        <v>8265.7</v>
      </c>
    </row>
    <row r="62" spans="1:15" ht="12.75" customHeight="1">
      <c r="A62" s="255"/>
      <c r="B62" s="122">
        <v>29</v>
      </c>
      <c r="C62" s="118" t="str">
        <f>VLOOKUP($B62,Startlist!$B:$H,2,FALSE)</f>
        <v>MV7</v>
      </c>
      <c r="D62" s="121" t="str">
        <f>VLOOKUP($B62,Startlist!$B:$H,3,FALSE)</f>
        <v>Siim Liivamägi</v>
      </c>
      <c r="E62" s="121" t="str">
        <f>VLOOKUP($B62,Startlist!$B:$H,4,FALSE)</f>
        <v>Edvin Parisalu</v>
      </c>
      <c r="F62" s="118" t="str">
        <f>VLOOKUP($B62,Startlist!$B:$H,5,FALSE)</f>
        <v>EST</v>
      </c>
      <c r="G62" s="121" t="str">
        <f>VLOOKUP($B62,Startlist!$B:$H,7,FALSE)</f>
        <v>Mitsubishi Lancer Evo 6</v>
      </c>
      <c r="H62" s="136" t="str">
        <f>VLOOKUP(B62,Results!B:Q,16,FALSE)</f>
        <v> 1:13.10,4</v>
      </c>
      <c r="I62" s="137">
        <f>IF(ISERROR(FIND(":",H62)),LEFT(H62,FIND(".",H62,1)-1)*60+RIGHT(H62,LEN(H62)-FIND(".",H62,1)),LEFT(H62,FIND(":",H62,1)-1)*3600+MID(H62,4,2)*60+RIGHT(H62,LEN(H62)-FIND(".",H62,1)))</f>
        <v>4390.4</v>
      </c>
      <c r="J62" s="137"/>
      <c r="K62" s="131"/>
      <c r="L62" s="131"/>
      <c r="M62" s="134">
        <f>A59</f>
        <v>10</v>
      </c>
      <c r="N62" s="134">
        <v>4</v>
      </c>
      <c r="O62" s="135">
        <f>I59</f>
        <v>8265.7</v>
      </c>
    </row>
    <row r="63" spans="1:15" ht="12.75" customHeight="1">
      <c r="A63" s="255"/>
      <c r="B63" s="122">
        <v>50</v>
      </c>
      <c r="C63" s="118" t="str">
        <f>VLOOKUP($B63,Startlist!$B:$H,2,FALSE)</f>
        <v>MV6</v>
      </c>
      <c r="D63" s="121" t="str">
        <f>VLOOKUP($B63,Startlist!$B:$H,3,FALSE)</f>
        <v>Peeter Kaibald</v>
      </c>
      <c r="E63" s="121" t="str">
        <f>VLOOKUP($B63,Startlist!$B:$H,4,FALSE)</f>
        <v>Sven Andevei</v>
      </c>
      <c r="F63" s="118" t="str">
        <f>VLOOKUP($B63,Startlist!$B:$H,5,FALSE)</f>
        <v>EST</v>
      </c>
      <c r="G63" s="121" t="str">
        <f>VLOOKUP($B63,Startlist!$B:$H,7,FALSE)</f>
        <v>BMW M3</v>
      </c>
      <c r="H63" s="136" t="str">
        <f>VLOOKUP(B63,Results!B:Q,16,FALSE)</f>
        <v> 1:04.35,3</v>
      </c>
      <c r="I63" s="137">
        <f>IF(ISERROR(FIND(":",H63)),LEFT(H63,FIND(".",H63,1)-1)*60+RIGHT(H63,LEN(H63)-FIND(".",H63,1)),LEFT(H63,FIND(":",H63,1)-1)*3600+MID(H63,4,2)*60+RIGHT(H63,LEN(H63)-FIND(".",H63,1)))</f>
        <v>3875.3</v>
      </c>
      <c r="J63" s="131"/>
      <c r="K63" s="131"/>
      <c r="L63" s="131"/>
      <c r="M63" s="134">
        <f>A59</f>
        <v>10</v>
      </c>
      <c r="N63" s="134">
        <v>5</v>
      </c>
      <c r="O63" s="135">
        <f>I59</f>
        <v>8265.7</v>
      </c>
    </row>
    <row r="64" spans="1:15" ht="7.5" customHeight="1">
      <c r="A64" s="255"/>
      <c r="B64" s="122"/>
      <c r="C64" s="118"/>
      <c r="D64" s="119"/>
      <c r="E64" s="119"/>
      <c r="F64" s="118"/>
      <c r="G64" s="121"/>
      <c r="H64" s="130"/>
      <c r="I64" s="131"/>
      <c r="J64" s="131"/>
      <c r="K64" s="131"/>
      <c r="L64" s="131"/>
      <c r="M64" s="134">
        <f>A59</f>
        <v>10</v>
      </c>
      <c r="N64" s="134">
        <v>6</v>
      </c>
      <c r="O64" s="135">
        <f>I59</f>
        <v>8265.7</v>
      </c>
    </row>
    <row r="65" spans="1:17" s="253" customFormat="1" ht="12" customHeight="1">
      <c r="A65" s="254">
        <v>11</v>
      </c>
      <c r="B65" s="242" t="str">
        <f>VLOOKUP($B67,Startlist!$B:$H,6,FALSE)</f>
        <v>GAZ RALLIKLUBI</v>
      </c>
      <c r="C65" s="243"/>
      <c r="D65" s="244"/>
      <c r="E65" s="244"/>
      <c r="F65" s="243"/>
      <c r="G65" s="245"/>
      <c r="H65" s="246" t="str">
        <f>CONCATENATE(J65,":",RIGHT(K65,2),".",RIGHT(L65,4))</f>
        <v>2:20.05,4</v>
      </c>
      <c r="I65" s="247">
        <f>SMALL(I67:I69,1)+SMALL(I67:I69,2)</f>
        <v>8405.400000000001</v>
      </c>
      <c r="J65" s="248">
        <f>INT(I65/3600)</f>
        <v>2</v>
      </c>
      <c r="K65" s="249" t="str">
        <f>CONCATENATE("0",INT((I65-(J65*3600))/60))</f>
        <v>020</v>
      </c>
      <c r="L65" s="247" t="str">
        <f>CONCATENATE("0",ROUND(I65-(J65*3600)-(K65*60),1))</f>
        <v>05,4</v>
      </c>
      <c r="M65" s="250">
        <f>A65</f>
        <v>11</v>
      </c>
      <c r="N65" s="250">
        <v>1</v>
      </c>
      <c r="O65" s="251">
        <f>I65</f>
        <v>8405.400000000001</v>
      </c>
      <c r="P65" s="252"/>
      <c r="Q65" s="252"/>
    </row>
    <row r="66" spans="1:15" ht="7.5" customHeight="1">
      <c r="A66" s="255"/>
      <c r="B66" s="122"/>
      <c r="C66" s="118"/>
      <c r="D66" s="119"/>
      <c r="E66" s="119"/>
      <c r="F66" s="118"/>
      <c r="G66" s="121"/>
      <c r="H66" s="130"/>
      <c r="I66" s="131"/>
      <c r="J66" s="131"/>
      <c r="K66" s="131"/>
      <c r="L66" s="131"/>
      <c r="M66" s="134">
        <f>A65</f>
        <v>11</v>
      </c>
      <c r="N66" s="134">
        <v>2</v>
      </c>
      <c r="O66" s="135">
        <f>I65</f>
        <v>8405.400000000001</v>
      </c>
    </row>
    <row r="67" spans="1:15" ht="12.75" customHeight="1">
      <c r="A67" s="255"/>
      <c r="B67" s="122">
        <v>62</v>
      </c>
      <c r="C67" s="118" t="str">
        <f>VLOOKUP($B67,Startlist!$B:$H,2,FALSE)</f>
        <v>MV8</v>
      </c>
      <c r="D67" s="121" t="str">
        <f>VLOOKUP($B67,Startlist!$B:$H,3,FALSE)</f>
        <v>Taavi Niinemets</v>
      </c>
      <c r="E67" s="121" t="str">
        <f>VLOOKUP($B67,Startlist!$B:$H,4,FALSE)</f>
        <v>Esko Allika</v>
      </c>
      <c r="F67" s="118" t="str">
        <f>VLOOKUP($B67,Startlist!$B:$H,5,FALSE)</f>
        <v>EST</v>
      </c>
      <c r="G67" s="121" t="str">
        <f>VLOOKUP($B67,Startlist!$B:$H,7,FALSE)</f>
        <v>GAZ 51A</v>
      </c>
      <c r="H67" s="136" t="str">
        <f>VLOOKUP(B67,Results!B:Q,16,FALSE)</f>
        <v> 1:09.23,6</v>
      </c>
      <c r="I67" s="137">
        <f>IF(ISERROR(FIND(":",H67)),LEFT(H67,FIND(".",H67,1)-1)*60+RIGHT(H67,LEN(H67)-FIND(".",H67,1)),LEFT(H67,FIND(":",H67,1)-1)*3600+MID(H67,4,2)*60+RIGHT(H67,LEN(H67)-FIND(".",H67,1)))</f>
        <v>4163.6</v>
      </c>
      <c r="J67" s="137"/>
      <c r="K67" s="131"/>
      <c r="L67" s="131"/>
      <c r="M67" s="134">
        <f>A65</f>
        <v>11</v>
      </c>
      <c r="N67" s="134">
        <v>3</v>
      </c>
      <c r="O67" s="135">
        <f>I65</f>
        <v>8405.400000000001</v>
      </c>
    </row>
    <row r="68" spans="1:15" ht="12.75" customHeight="1">
      <c r="A68" s="255"/>
      <c r="B68" s="122">
        <v>64</v>
      </c>
      <c r="C68" s="118" t="str">
        <f>VLOOKUP($B68,Startlist!$B:$H,2,FALSE)</f>
        <v>MV8</v>
      </c>
      <c r="D68" s="121" t="str">
        <f>VLOOKUP($B68,Startlist!$B:$H,3,FALSE)</f>
        <v>Rainer Tuberik</v>
      </c>
      <c r="E68" s="121" t="str">
        <f>VLOOKUP($B68,Startlist!$B:$H,4,FALSE)</f>
        <v>Tauri Taevas</v>
      </c>
      <c r="F68" s="118" t="str">
        <f>VLOOKUP($B68,Startlist!$B:$H,5,FALSE)</f>
        <v>EST</v>
      </c>
      <c r="G68" s="121" t="str">
        <f>VLOOKUP($B68,Startlist!$B:$H,7,FALSE)</f>
        <v>GAZ 51</v>
      </c>
      <c r="H68" s="136" t="str">
        <f>VLOOKUP(B68,Results!B:Q,16,FALSE)</f>
        <v> 1:10.41,8</v>
      </c>
      <c r="I68" s="137">
        <f>IF(ISERROR(FIND(":",H68)),LEFT(H68,FIND(".",H68,1)-1)*60+RIGHT(H68,LEN(H68)-FIND(".",H68,1)),LEFT(H68,FIND(":",H68,1)-1)*3600+MID(H68,4,2)*60+RIGHT(H68,LEN(H68)-FIND(".",H68,1)))</f>
        <v>4241.8</v>
      </c>
      <c r="J68" s="137"/>
      <c r="K68" s="131"/>
      <c r="L68" s="131"/>
      <c r="M68" s="134">
        <f>A65</f>
        <v>11</v>
      </c>
      <c r="N68" s="134">
        <v>4</v>
      </c>
      <c r="O68" s="135">
        <f>I65</f>
        <v>8405.400000000001</v>
      </c>
    </row>
    <row r="69" spans="1:15" ht="12.75" customHeight="1">
      <c r="A69" s="255"/>
      <c r="B69" s="122">
        <v>69</v>
      </c>
      <c r="C69" s="118" t="str">
        <f>VLOOKUP($B69,Startlist!$B:$H,2,FALSE)</f>
        <v>MV8</v>
      </c>
      <c r="D69" s="121" t="str">
        <f>VLOOKUP($B69,Startlist!$B:$H,3,FALSE)</f>
        <v>Tarmo Bortnik</v>
      </c>
      <c r="E69" s="121" t="str">
        <f>VLOOKUP($B69,Startlist!$B:$H,4,FALSE)</f>
        <v>Indrek Tulp</v>
      </c>
      <c r="F69" s="118" t="str">
        <f>VLOOKUP($B69,Startlist!$B:$H,5,FALSE)</f>
        <v>EST</v>
      </c>
      <c r="G69" s="121" t="str">
        <f>VLOOKUP($B69,Startlist!$B:$H,7,FALSE)</f>
        <v>GAZ 51A</v>
      </c>
      <c r="H69" s="136" t="str">
        <f>VLOOKUP(B69,Results!B:Q,16,FALSE)</f>
        <v> 1:18.19,5</v>
      </c>
      <c r="I69" s="137">
        <f>IF(ISERROR(FIND(":",H69)),LEFT(H69,FIND(".",H69,1)-1)*60+RIGHT(H69,LEN(H69)-FIND(".",H69,1)),LEFT(H69,FIND(":",H69,1)-1)*3600+MID(H69,4,2)*60+RIGHT(H69,LEN(H69)-FIND(".",H69,1)))</f>
        <v>4699.5</v>
      </c>
      <c r="J69" s="131"/>
      <c r="K69" s="131"/>
      <c r="L69" s="131"/>
      <c r="M69" s="134">
        <f>A65</f>
        <v>11</v>
      </c>
      <c r="N69" s="134">
        <v>5</v>
      </c>
      <c r="O69" s="135">
        <f>I65</f>
        <v>8405.400000000001</v>
      </c>
    </row>
    <row r="70" spans="1:15" ht="7.5" customHeight="1">
      <c r="A70" s="255"/>
      <c r="B70" s="122"/>
      <c r="C70" s="118"/>
      <c r="D70" s="119"/>
      <c r="E70" s="119"/>
      <c r="F70" s="118"/>
      <c r="G70" s="121"/>
      <c r="H70" s="130"/>
      <c r="I70" s="131"/>
      <c r="J70" s="131"/>
      <c r="K70" s="131"/>
      <c r="L70" s="131"/>
      <c r="M70" s="134">
        <f>A65</f>
        <v>11</v>
      </c>
      <c r="N70" s="134">
        <v>6</v>
      </c>
      <c r="O70" s="135">
        <f>I65</f>
        <v>8405.400000000001</v>
      </c>
    </row>
    <row r="71" spans="1:17" s="253" customFormat="1" ht="12" customHeight="1">
      <c r="A71" s="254">
        <v>12</v>
      </c>
      <c r="B71" s="242" t="str">
        <f>VLOOKUP($B73,Startlist!$B:$H,6,FALSE)</f>
        <v>MS RACING</v>
      </c>
      <c r="C71" s="243"/>
      <c r="D71" s="244"/>
      <c r="E71" s="244"/>
      <c r="F71" s="243"/>
      <c r="G71" s="245"/>
      <c r="H71" s="246" t="str">
        <f>CONCATENATE(J71,":",RIGHT(K71,2),".",RIGHT(L71,4))</f>
        <v>2:21.37,9</v>
      </c>
      <c r="I71" s="247">
        <f>SMALL(I73:I75,1)+SMALL(I73:I75,2)</f>
        <v>8497.9</v>
      </c>
      <c r="J71" s="248">
        <f>INT(I71/3600)</f>
        <v>2</v>
      </c>
      <c r="K71" s="249" t="str">
        <f>CONCATENATE("0",INT((I71-(J71*3600))/60))</f>
        <v>021</v>
      </c>
      <c r="L71" s="247" t="str">
        <f>CONCATENATE("0",ROUND(I71-(J71*3600)-(K71*60),1))</f>
        <v>037,9</v>
      </c>
      <c r="M71" s="250">
        <f>A71</f>
        <v>12</v>
      </c>
      <c r="N71" s="250">
        <v>1</v>
      </c>
      <c r="O71" s="251">
        <f>I71</f>
        <v>8497.9</v>
      </c>
      <c r="P71" s="252"/>
      <c r="Q71" s="252"/>
    </row>
    <row r="72" spans="1:15" ht="7.5" customHeight="1">
      <c r="A72" s="255"/>
      <c r="B72" s="122"/>
      <c r="C72" s="118"/>
      <c r="D72" s="119"/>
      <c r="E72" s="119"/>
      <c r="F72" s="118"/>
      <c r="G72" s="121"/>
      <c r="H72" s="130"/>
      <c r="I72" s="131"/>
      <c r="J72" s="131"/>
      <c r="K72" s="131"/>
      <c r="L72" s="131"/>
      <c r="M72" s="134">
        <f>A71</f>
        <v>12</v>
      </c>
      <c r="N72" s="134">
        <v>2</v>
      </c>
      <c r="O72" s="135">
        <f>I71</f>
        <v>8497.9</v>
      </c>
    </row>
    <row r="73" spans="1:15" ht="12.75" customHeight="1">
      <c r="A73" s="255"/>
      <c r="B73" s="122">
        <v>51</v>
      </c>
      <c r="C73" s="118" t="str">
        <f>VLOOKUP($B73,Startlist!$B:$H,2,FALSE)</f>
        <v>MV4</v>
      </c>
      <c r="D73" s="121" t="str">
        <f>VLOOKUP($B73,Startlist!$B:$H,3,FALSE)</f>
        <v>Ülari Randmer</v>
      </c>
      <c r="E73" s="121" t="str">
        <f>VLOOKUP($B73,Startlist!$B:$H,4,FALSE)</f>
        <v>Linnar Simmo</v>
      </c>
      <c r="F73" s="118" t="str">
        <f>VLOOKUP($B73,Startlist!$B:$H,5,FALSE)</f>
        <v>EST</v>
      </c>
      <c r="G73" s="121" t="str">
        <f>VLOOKUP($B73,Startlist!$B:$H,7,FALSE)</f>
        <v>VW Golf</v>
      </c>
      <c r="H73" s="136" t="str">
        <f>VLOOKUP(B73,Results!B:Q,16,FALSE)</f>
        <v> 1:15.01,3</v>
      </c>
      <c r="I73" s="137">
        <f>IF(ISERROR(FIND(":",H73)),LEFT(H73,FIND(".",H73,1)-1)*60+RIGHT(H73,LEN(H73)-FIND(".",H73,1)),LEFT(H73,FIND(":",H73,1)-1)*3600+MID(H73,4,2)*60+RIGHT(H73,LEN(H73)-FIND(".",H73,1)))</f>
        <v>4501.3</v>
      </c>
      <c r="J73" s="137"/>
      <c r="K73" s="131"/>
      <c r="L73" s="131"/>
      <c r="M73" s="134">
        <f>A71</f>
        <v>12</v>
      </c>
      <c r="N73" s="134">
        <v>3</v>
      </c>
      <c r="O73" s="135">
        <f>I71</f>
        <v>8497.9</v>
      </c>
    </row>
    <row r="74" spans="1:15" ht="12.75" customHeight="1">
      <c r="A74" s="255"/>
      <c r="B74" s="122">
        <v>54</v>
      </c>
      <c r="C74" s="118" t="str">
        <f>VLOOKUP($B74,Startlist!$B:$H,2,FALSE)</f>
        <v>MV6</v>
      </c>
      <c r="D74" s="121" t="str">
        <f>VLOOKUP($B74,Startlist!$B:$H,3,FALSE)</f>
        <v>Gert Kull</v>
      </c>
      <c r="E74" s="121" t="str">
        <f>VLOOKUP($B74,Startlist!$B:$H,4,FALSE)</f>
        <v>Toomas Keskküla</v>
      </c>
      <c r="F74" s="118" t="str">
        <f>VLOOKUP($B74,Startlist!$B:$H,5,FALSE)</f>
        <v>EST</v>
      </c>
      <c r="G74" s="121" t="str">
        <f>VLOOKUP($B74,Startlist!$B:$H,7,FALSE)</f>
        <v>BMW M3</v>
      </c>
      <c r="H74" s="136" t="str">
        <f>VLOOKUP(B74,Results!B:Q,16,FALSE)</f>
        <v> 1:06.36,6</v>
      </c>
      <c r="I74" s="137">
        <f>IF(ISERROR(FIND(":",H74)),LEFT(H74,FIND(".",H74,1)-1)*60+RIGHT(H74,LEN(H74)-FIND(".",H74,1)),LEFT(H74,FIND(":",H74,1)-1)*3600+MID(H74,4,2)*60+RIGHT(H74,LEN(H74)-FIND(".",H74,1)))</f>
        <v>3996.6</v>
      </c>
      <c r="J74" s="137"/>
      <c r="K74" s="131"/>
      <c r="L74" s="131"/>
      <c r="M74" s="134">
        <f>A71</f>
        <v>12</v>
      </c>
      <c r="N74" s="134">
        <v>4</v>
      </c>
      <c r="O74" s="135">
        <f>I71</f>
        <v>8497.9</v>
      </c>
    </row>
    <row r="75" spans="1:15" ht="12.75" customHeight="1">
      <c r="A75" s="255"/>
      <c r="B75" s="122"/>
      <c r="C75" s="118"/>
      <c r="D75" s="121"/>
      <c r="E75" s="121"/>
      <c r="F75" s="118"/>
      <c r="G75" s="121"/>
      <c r="H75" s="136"/>
      <c r="I75" s="137"/>
      <c r="J75" s="131"/>
      <c r="K75" s="131"/>
      <c r="L75" s="131"/>
      <c r="M75" s="134">
        <f>A71</f>
        <v>12</v>
      </c>
      <c r="N75" s="134">
        <v>5</v>
      </c>
      <c r="O75" s="135">
        <f>I71</f>
        <v>8497.9</v>
      </c>
    </row>
    <row r="76" spans="1:15" ht="7.5" customHeight="1">
      <c r="A76" s="255"/>
      <c r="B76" s="122"/>
      <c r="C76" s="118"/>
      <c r="D76" s="119"/>
      <c r="E76" s="119"/>
      <c r="F76" s="118"/>
      <c r="G76" s="121"/>
      <c r="H76" s="130"/>
      <c r="I76" s="131"/>
      <c r="J76" s="131"/>
      <c r="K76" s="131"/>
      <c r="L76" s="131"/>
      <c r="M76" s="134">
        <f>A71</f>
        <v>12</v>
      </c>
      <c r="N76" s="134">
        <v>6</v>
      </c>
      <c r="O76" s="135">
        <f>I71</f>
        <v>8497.9</v>
      </c>
    </row>
    <row r="77" spans="1:17" s="253" customFormat="1" ht="12" customHeight="1">
      <c r="A77" s="254"/>
      <c r="B77" s="242" t="str">
        <f>VLOOKUP($B79,Startlist!$B:$H,6,FALSE)</f>
        <v>CONE FOREST RALLY TEAM</v>
      </c>
      <c r="C77" s="243"/>
      <c r="D77" s="244"/>
      <c r="E77" s="244"/>
      <c r="F77" s="243"/>
      <c r="G77" s="245"/>
      <c r="H77" s="290" t="s">
        <v>1492</v>
      </c>
      <c r="I77" s="247" t="e">
        <f>SMALL(I79:I81,1)+SMALL(I79:I81,2)</f>
        <v>#NUM!</v>
      </c>
      <c r="J77" s="248" t="e">
        <f>INT(I77/3600)</f>
        <v>#NUM!</v>
      </c>
      <c r="K77" s="249" t="e">
        <f>CONCATENATE("0",INT((I77-(J77*3600))/60))</f>
        <v>#NUM!</v>
      </c>
      <c r="L77" s="247" t="e">
        <f>CONCATENATE("0",ROUND(I77-(J77*3600)-(K77*60),1))</f>
        <v>#NUM!</v>
      </c>
      <c r="M77" s="250">
        <f>A77</f>
        <v>0</v>
      </c>
      <c r="N77" s="250">
        <v>1</v>
      </c>
      <c r="O77" s="251" t="e">
        <f>I77</f>
        <v>#NUM!</v>
      </c>
      <c r="P77" s="252"/>
      <c r="Q77" s="252"/>
    </row>
    <row r="78" spans="1:15" ht="7.5" customHeight="1">
      <c r="A78" s="255"/>
      <c r="B78" s="122"/>
      <c r="C78" s="118"/>
      <c r="D78" s="119"/>
      <c r="E78" s="119"/>
      <c r="F78" s="118"/>
      <c r="G78" s="121"/>
      <c r="H78" s="130"/>
      <c r="I78" s="131"/>
      <c r="J78" s="131"/>
      <c r="K78" s="131"/>
      <c r="L78" s="131"/>
      <c r="M78" s="134">
        <f>A77</f>
        <v>0</v>
      </c>
      <c r="N78" s="134">
        <v>2</v>
      </c>
      <c r="O78" s="135" t="e">
        <f>I77</f>
        <v>#NUM!</v>
      </c>
    </row>
    <row r="79" spans="1:15" ht="12.75" customHeight="1">
      <c r="A79" s="255"/>
      <c r="B79" s="122">
        <v>24</v>
      </c>
      <c r="C79" s="118" t="str">
        <f>VLOOKUP($B79,Startlist!$B:$H,2,FALSE)</f>
        <v>MV2</v>
      </c>
      <c r="D79" s="121" t="str">
        <f>VLOOKUP($B79,Startlist!$B:$H,3,FALSE)</f>
        <v>Sergey Uger</v>
      </c>
      <c r="E79" s="121" t="str">
        <f>VLOOKUP($B79,Startlist!$B:$H,4,FALSE)</f>
        <v>Aleksandr Kornilov</v>
      </c>
      <c r="F79" s="118" t="str">
        <f>VLOOKUP($B79,Startlist!$B:$H,5,FALSE)</f>
        <v>ISR / EST</v>
      </c>
      <c r="G79" s="121" t="str">
        <f>VLOOKUP($B79,Startlist!$B:$H,7,FALSE)</f>
        <v>Mitsubishi Lancer Evo 10</v>
      </c>
      <c r="H79" s="289" t="s">
        <v>1491</v>
      </c>
      <c r="I79" s="137"/>
      <c r="J79" s="137"/>
      <c r="K79" s="131"/>
      <c r="L79" s="131"/>
      <c r="M79" s="134">
        <f>A77</f>
        <v>0</v>
      </c>
      <c r="N79" s="134">
        <v>3</v>
      </c>
      <c r="O79" s="135" t="e">
        <f>I77</f>
        <v>#NUM!</v>
      </c>
    </row>
    <row r="80" spans="1:15" ht="12.75" customHeight="1">
      <c r="A80" s="255"/>
      <c r="B80" s="122">
        <v>26</v>
      </c>
      <c r="C80" s="118" t="str">
        <f>VLOOKUP($B80,Startlist!$B:$H,2,FALSE)</f>
        <v>MV2</v>
      </c>
      <c r="D80" s="121" t="str">
        <f>VLOOKUP($B80,Startlist!$B:$H,3,FALSE)</f>
        <v>Denis Levyatov</v>
      </c>
      <c r="E80" s="121" t="str">
        <f>VLOOKUP($B80,Startlist!$B:$H,4,FALSE)</f>
        <v>Maria Uger</v>
      </c>
      <c r="F80" s="118" t="str">
        <f>VLOOKUP($B80,Startlist!$B:$H,5,FALSE)</f>
        <v>RUS / ISR</v>
      </c>
      <c r="G80" s="121" t="str">
        <f>VLOOKUP($B80,Startlist!$B:$H,7,FALSE)</f>
        <v>Mitsubishi Lancer Evo 10</v>
      </c>
      <c r="H80" s="289" t="s">
        <v>1491</v>
      </c>
      <c r="I80" s="137"/>
      <c r="J80" s="137"/>
      <c r="K80" s="131"/>
      <c r="L80" s="131"/>
      <c r="M80" s="134">
        <f>A77</f>
        <v>0</v>
      </c>
      <c r="N80" s="134">
        <v>4</v>
      </c>
      <c r="O80" s="135" t="e">
        <f>I77</f>
        <v>#NUM!</v>
      </c>
    </row>
    <row r="81" spans="1:15" ht="12.75" customHeight="1">
      <c r="A81" s="255"/>
      <c r="B81" s="122"/>
      <c r="C81" s="118"/>
      <c r="D81" s="121"/>
      <c r="E81" s="121"/>
      <c r="F81" s="118"/>
      <c r="G81" s="121"/>
      <c r="H81" s="136"/>
      <c r="I81" s="137"/>
      <c r="J81" s="131"/>
      <c r="K81" s="131"/>
      <c r="L81" s="131"/>
      <c r="M81" s="134">
        <f>A77</f>
        <v>0</v>
      </c>
      <c r="N81" s="134">
        <v>5</v>
      </c>
      <c r="O81" s="135" t="e">
        <f>I77</f>
        <v>#NUM!</v>
      </c>
    </row>
    <row r="82" spans="1:15" ht="7.5" customHeight="1">
      <c r="A82" s="255"/>
      <c r="B82" s="122"/>
      <c r="C82" s="118"/>
      <c r="D82" s="119"/>
      <c r="E82" s="119"/>
      <c r="F82" s="118"/>
      <c r="G82" s="121"/>
      <c r="H82" s="130"/>
      <c r="I82" s="131"/>
      <c r="J82" s="131"/>
      <c r="K82" s="131"/>
      <c r="L82" s="131"/>
      <c r="M82" s="134">
        <f>A77</f>
        <v>0</v>
      </c>
      <c r="N82" s="134">
        <v>6</v>
      </c>
      <c r="O82" s="135" t="e">
        <f>I77</f>
        <v>#NUM!</v>
      </c>
    </row>
    <row r="83" spans="1:17" s="253" customFormat="1" ht="12" customHeight="1">
      <c r="A83" s="254"/>
      <c r="B83" s="242" t="str">
        <f>VLOOKUP($B85,Startlist!$B:$H,6,FALSE)&amp;" I"</f>
        <v>ECOM MOTORSPORT I</v>
      </c>
      <c r="C83" s="243"/>
      <c r="D83" s="244"/>
      <c r="E83" s="244"/>
      <c r="F83" s="243"/>
      <c r="G83" s="245"/>
      <c r="H83" s="290" t="s">
        <v>1492</v>
      </c>
      <c r="I83" s="247" t="e">
        <f>SMALL(I85:I87,1)+SMALL(I85:I87,2)</f>
        <v>#NUM!</v>
      </c>
      <c r="J83" s="248" t="e">
        <f>INT(I83/3600)</f>
        <v>#NUM!</v>
      </c>
      <c r="K83" s="249" t="e">
        <f>CONCATENATE("0",INT((I83-(J83*3600))/60))</f>
        <v>#NUM!</v>
      </c>
      <c r="L83" s="247" t="e">
        <f>CONCATENATE("0",ROUND(I83-(J83*3600)-(K83*60),1))</f>
        <v>#NUM!</v>
      </c>
      <c r="M83" s="250">
        <f>A83</f>
        <v>0</v>
      </c>
      <c r="N83" s="250">
        <v>1</v>
      </c>
      <c r="O83" s="251" t="e">
        <f>I83</f>
        <v>#NUM!</v>
      </c>
      <c r="P83" s="252"/>
      <c r="Q83" s="252"/>
    </row>
    <row r="84" spans="1:15" ht="7.5" customHeight="1">
      <c r="A84" s="255"/>
      <c r="B84" s="122"/>
      <c r="C84" s="118"/>
      <c r="D84" s="119"/>
      <c r="E84" s="119"/>
      <c r="F84" s="118"/>
      <c r="G84" s="121"/>
      <c r="H84" s="130"/>
      <c r="I84" s="131"/>
      <c r="J84" s="131"/>
      <c r="K84" s="131"/>
      <c r="L84" s="131"/>
      <c r="M84" s="134">
        <f>A83</f>
        <v>0</v>
      </c>
      <c r="N84" s="134">
        <v>2</v>
      </c>
      <c r="O84" s="135" t="e">
        <f>I83</f>
        <v>#NUM!</v>
      </c>
    </row>
    <row r="85" spans="1:15" ht="12.75" customHeight="1">
      <c r="A85" s="255"/>
      <c r="B85" s="122">
        <v>14</v>
      </c>
      <c r="C85" s="118" t="str">
        <f>VLOOKUP($B85,Startlist!$B:$H,2,FALSE)</f>
        <v>MV4</v>
      </c>
      <c r="D85" s="121" t="str">
        <f>VLOOKUP($B85,Startlist!$B:$H,3,FALSE)</f>
        <v>Kristo Subi</v>
      </c>
      <c r="E85" s="121" t="str">
        <f>VLOOKUP($B85,Startlist!$B:$H,4,FALSE)</f>
        <v>Raido Subi</v>
      </c>
      <c r="F85" s="118" t="str">
        <f>VLOOKUP($B85,Startlist!$B:$H,5,FALSE)</f>
        <v>EST</v>
      </c>
      <c r="G85" s="121" t="str">
        <f>VLOOKUP($B85,Startlist!$B:$H,7,FALSE)</f>
        <v>Honda Civic Type-R</v>
      </c>
      <c r="H85" s="289" t="s">
        <v>1491</v>
      </c>
      <c r="I85" s="137"/>
      <c r="J85" s="137"/>
      <c r="K85" s="131"/>
      <c r="L85" s="131"/>
      <c r="M85" s="134">
        <f>A83</f>
        <v>0</v>
      </c>
      <c r="N85" s="134">
        <v>3</v>
      </c>
      <c r="O85" s="135" t="e">
        <f>I83</f>
        <v>#NUM!</v>
      </c>
    </row>
    <row r="86" spans="1:15" ht="12.75" customHeight="1">
      <c r="A86" s="255"/>
      <c r="B86" s="122">
        <v>17</v>
      </c>
      <c r="C86" s="118" t="str">
        <f>VLOOKUP($B86,Startlist!$B:$H,2,FALSE)</f>
        <v>MV4</v>
      </c>
      <c r="D86" s="121" t="str">
        <f>VLOOKUP($B86,Startlist!$B:$H,3,FALSE)</f>
        <v>Karel Tölp</v>
      </c>
      <c r="E86" s="121" t="str">
        <f>VLOOKUP($B86,Startlist!$B:$H,4,FALSE)</f>
        <v>Martin Vihmann</v>
      </c>
      <c r="F86" s="118" t="str">
        <f>VLOOKUP($B86,Startlist!$B:$H,5,FALSE)</f>
        <v>EST</v>
      </c>
      <c r="G86" s="121" t="str">
        <f>VLOOKUP($B86,Startlist!$B:$H,7,FALSE)</f>
        <v>Honda Civic Type-R</v>
      </c>
      <c r="H86" s="289" t="s">
        <v>1491</v>
      </c>
      <c r="I86" s="137"/>
      <c r="J86" s="137"/>
      <c r="K86" s="131"/>
      <c r="L86" s="131"/>
      <c r="M86" s="134">
        <f>A83</f>
        <v>0</v>
      </c>
      <c r="N86" s="134">
        <v>4</v>
      </c>
      <c r="O86" s="135" t="e">
        <f>I83</f>
        <v>#NUM!</v>
      </c>
    </row>
    <row r="87" spans="1:15" ht="12.75" customHeight="1">
      <c r="A87" s="255"/>
      <c r="B87" s="122">
        <v>37</v>
      </c>
      <c r="C87" s="118" t="str">
        <f>VLOOKUP($B87,Startlist!$B:$H,2,FALSE)</f>
        <v>MV4</v>
      </c>
      <c r="D87" s="121" t="str">
        <f>VLOOKUP($B87,Startlist!$B:$H,3,FALSE)</f>
        <v>Kaspar Kasari</v>
      </c>
      <c r="E87" s="121" t="str">
        <f>VLOOKUP($B87,Startlist!$B:$H,4,FALSE)</f>
        <v>Hannes Kuusmaa</v>
      </c>
      <c r="F87" s="118" t="str">
        <f>VLOOKUP($B87,Startlist!$B:$H,5,FALSE)</f>
        <v>EST</v>
      </c>
      <c r="G87" s="121" t="str">
        <f>VLOOKUP($B87,Startlist!$B:$H,7,FALSE)</f>
        <v>Honda Civic Type-R</v>
      </c>
      <c r="H87" s="289" t="s">
        <v>1491</v>
      </c>
      <c r="I87" s="137"/>
      <c r="J87" s="131"/>
      <c r="K87" s="131"/>
      <c r="L87" s="131"/>
      <c r="M87" s="134">
        <f>A83</f>
        <v>0</v>
      </c>
      <c r="N87" s="134">
        <v>5</v>
      </c>
      <c r="O87" s="135" t="e">
        <f>I83</f>
        <v>#NUM!</v>
      </c>
    </row>
    <row r="88" spans="1:15" ht="7.5" customHeight="1">
      <c r="A88" s="255"/>
      <c r="B88" s="122"/>
      <c r="C88" s="118"/>
      <c r="D88" s="119"/>
      <c r="E88" s="119"/>
      <c r="F88" s="118"/>
      <c r="G88" s="121"/>
      <c r="H88" s="130"/>
      <c r="I88" s="131"/>
      <c r="J88" s="131"/>
      <c r="K88" s="131"/>
      <c r="L88" s="131"/>
      <c r="M88" s="134">
        <f>A83</f>
        <v>0</v>
      </c>
      <c r="N88" s="134">
        <v>6</v>
      </c>
      <c r="O88" s="135" t="e">
        <f>I83</f>
        <v>#NUM!</v>
      </c>
    </row>
    <row r="89" spans="1:17" s="253" customFormat="1" ht="12" customHeight="1">
      <c r="A89" s="254"/>
      <c r="B89" s="242" t="str">
        <f>VLOOKUP($B91,Startlist!$B:$H,6,FALSE)&amp;" III"</f>
        <v>ECOM MOTORSPORT III</v>
      </c>
      <c r="C89" s="243"/>
      <c r="D89" s="244"/>
      <c r="E89" s="244"/>
      <c r="F89" s="243"/>
      <c r="G89" s="245"/>
      <c r="H89" s="290" t="s">
        <v>1492</v>
      </c>
      <c r="I89" s="247" t="e">
        <f>SMALL(I91:I93,1)+SMALL(I91:I93,2)</f>
        <v>#NUM!</v>
      </c>
      <c r="J89" s="248" t="e">
        <f>INT(I89/3600)</f>
        <v>#NUM!</v>
      </c>
      <c r="K89" s="249" t="e">
        <f>CONCATENATE("0",INT((I89-(J89*3600))/60))</f>
        <v>#NUM!</v>
      </c>
      <c r="L89" s="247" t="e">
        <f>CONCATENATE("0",ROUND(I89-(J89*3600)-(K89*60),1))</f>
        <v>#NUM!</v>
      </c>
      <c r="M89" s="250">
        <f>A89</f>
        <v>0</v>
      </c>
      <c r="N89" s="250">
        <v>1</v>
      </c>
      <c r="O89" s="251" t="e">
        <f>I89</f>
        <v>#NUM!</v>
      </c>
      <c r="P89" s="252"/>
      <c r="Q89" s="252"/>
    </row>
    <row r="90" spans="1:15" ht="7.5" customHeight="1">
      <c r="A90" s="255"/>
      <c r="B90" s="122"/>
      <c r="C90" s="118"/>
      <c r="D90" s="119"/>
      <c r="E90" s="119"/>
      <c r="F90" s="118"/>
      <c r="G90" s="121"/>
      <c r="H90" s="130"/>
      <c r="I90" s="131"/>
      <c r="J90" s="131"/>
      <c r="K90" s="131"/>
      <c r="L90" s="131"/>
      <c r="M90" s="134">
        <f>A89</f>
        <v>0</v>
      </c>
      <c r="N90" s="134">
        <v>2</v>
      </c>
      <c r="O90" s="135" t="e">
        <f>I89</f>
        <v>#NUM!</v>
      </c>
    </row>
    <row r="91" spans="1:15" ht="12.75" customHeight="1">
      <c r="A91" s="255"/>
      <c r="B91" s="122">
        <v>55</v>
      </c>
      <c r="C91" s="118" t="str">
        <f>VLOOKUP($B91,Startlist!$B:$H,2,FALSE)</f>
        <v>MV4</v>
      </c>
      <c r="D91" s="121" t="str">
        <f>VLOOKUP($B91,Startlist!$B:$H,3,FALSE)</f>
        <v>Karl Küttim</v>
      </c>
      <c r="E91" s="121" t="str">
        <f>VLOOKUP($B91,Startlist!$B:$H,4,FALSE)</f>
        <v>Raiko Lille</v>
      </c>
      <c r="F91" s="118" t="str">
        <f>VLOOKUP($B91,Startlist!$B:$H,5,FALSE)</f>
        <v>EST</v>
      </c>
      <c r="G91" s="121" t="str">
        <f>VLOOKUP($B91,Startlist!$B:$H,7,FALSE)</f>
        <v>Nissan Sunny</v>
      </c>
      <c r="H91" s="289" t="s">
        <v>1491</v>
      </c>
      <c r="I91" s="137"/>
      <c r="J91" s="137"/>
      <c r="K91" s="131"/>
      <c r="L91" s="131"/>
      <c r="M91" s="134">
        <f>A89</f>
        <v>0</v>
      </c>
      <c r="N91" s="134">
        <v>3</v>
      </c>
      <c r="O91" s="135" t="e">
        <f>I89</f>
        <v>#NUM!</v>
      </c>
    </row>
    <row r="92" spans="1:15" ht="12.75" customHeight="1">
      <c r="A92" s="255"/>
      <c r="B92" s="122">
        <v>60</v>
      </c>
      <c r="C92" s="118" t="str">
        <f>VLOOKUP($B92,Startlist!$B:$H,2,FALSE)</f>
        <v>MV5</v>
      </c>
      <c r="D92" s="121" t="str">
        <f>VLOOKUP($B92,Startlist!$B:$H,3,FALSE)</f>
        <v>Siim Kahar</v>
      </c>
      <c r="E92" s="121" t="str">
        <f>VLOOKUP($B92,Startlist!$B:$H,4,FALSE)</f>
        <v>Lauri Veso</v>
      </c>
      <c r="F92" s="118" t="str">
        <f>VLOOKUP($B92,Startlist!$B:$H,5,FALSE)</f>
        <v>EST</v>
      </c>
      <c r="G92" s="121" t="str">
        <f>VLOOKUP($B92,Startlist!$B:$H,7,FALSE)</f>
        <v>LADA VFTS</v>
      </c>
      <c r="H92" s="136" t="str">
        <f>VLOOKUP(B92,Results!B:Q,16,FALSE)</f>
        <v> 1:13.06,9</v>
      </c>
      <c r="I92" s="137">
        <f>IF(ISERROR(FIND(":",H92)),LEFT(H92,FIND(".",H92,1)-1)*60+RIGHT(H92,LEN(H92)-FIND(".",H92,1)),LEFT(H92,FIND(":",H92,1)-1)*3600+MID(H92,4,2)*60+RIGHT(H92,LEN(H92)-FIND(".",H92,1)))</f>
        <v>4386.9</v>
      </c>
      <c r="J92" s="137"/>
      <c r="K92" s="131"/>
      <c r="L92" s="131"/>
      <c r="M92" s="134">
        <f>A89</f>
        <v>0</v>
      </c>
      <c r="N92" s="134">
        <v>4</v>
      </c>
      <c r="O92" s="135" t="e">
        <f>I89</f>
        <v>#NUM!</v>
      </c>
    </row>
    <row r="93" spans="1:15" ht="12.75" customHeight="1">
      <c r="A93" s="255"/>
      <c r="B93" s="122"/>
      <c r="C93" s="118"/>
      <c r="D93" s="121"/>
      <c r="E93" s="121"/>
      <c r="F93" s="118"/>
      <c r="G93" s="121"/>
      <c r="H93" s="136"/>
      <c r="I93" s="137"/>
      <c r="J93" s="131"/>
      <c r="K93" s="131"/>
      <c r="L93" s="131"/>
      <c r="M93" s="134">
        <f>A89</f>
        <v>0</v>
      </c>
      <c r="N93" s="134">
        <v>5</v>
      </c>
      <c r="O93" s="135" t="e">
        <f>I89</f>
        <v>#NUM!</v>
      </c>
    </row>
    <row r="94" spans="1:15" ht="7.5" customHeight="1">
      <c r="A94" s="255"/>
      <c r="B94" s="122"/>
      <c r="C94" s="118"/>
      <c r="D94" s="119"/>
      <c r="E94" s="119"/>
      <c r="F94" s="118"/>
      <c r="G94" s="121"/>
      <c r="H94" s="130"/>
      <c r="I94" s="131"/>
      <c r="J94" s="131"/>
      <c r="K94" s="131"/>
      <c r="L94" s="131"/>
      <c r="M94" s="134">
        <f>A89</f>
        <v>0</v>
      </c>
      <c r="N94" s="134">
        <v>6</v>
      </c>
      <c r="O94" s="135" t="e">
        <f>I89</f>
        <v>#NUM!</v>
      </c>
    </row>
    <row r="95" spans="1:17" s="253" customFormat="1" ht="12" customHeight="1">
      <c r="A95" s="254"/>
      <c r="B95" s="242" t="str">
        <f>VLOOKUP($B97,Startlist!$B:$H,6,FALSE)&amp;" IV"</f>
        <v>ECOM MOTORSPORT IV</v>
      </c>
      <c r="C95" s="243"/>
      <c r="D95" s="244"/>
      <c r="E95" s="244"/>
      <c r="F95" s="243"/>
      <c r="G95" s="245"/>
      <c r="H95" s="290" t="s">
        <v>1492</v>
      </c>
      <c r="I95" s="247" t="e">
        <f>SMALL(I97:I99,1)+SMALL(I97:I99,2)</f>
        <v>#NUM!</v>
      </c>
      <c r="J95" s="248" t="e">
        <f>INT(I95/3600)</f>
        <v>#NUM!</v>
      </c>
      <c r="K95" s="249" t="e">
        <f>CONCATENATE("0",INT((I95-(J95*3600))/60))</f>
        <v>#NUM!</v>
      </c>
      <c r="L95" s="247" t="e">
        <f>CONCATENATE("0",ROUND(I95-(J95*3600)-(K95*60),1))</f>
        <v>#NUM!</v>
      </c>
      <c r="M95" s="250">
        <f>A95</f>
        <v>0</v>
      </c>
      <c r="N95" s="250">
        <v>1</v>
      </c>
      <c r="O95" s="251" t="e">
        <f>I95</f>
        <v>#NUM!</v>
      </c>
      <c r="P95" s="252"/>
      <c r="Q95" s="252"/>
    </row>
    <row r="96" spans="1:15" ht="7.5" customHeight="1">
      <c r="A96" s="255"/>
      <c r="B96" s="122"/>
      <c r="C96" s="118"/>
      <c r="D96" s="119"/>
      <c r="E96" s="119"/>
      <c r="F96" s="118"/>
      <c r="G96" s="121"/>
      <c r="H96" s="130"/>
      <c r="I96" s="131"/>
      <c r="J96" s="131"/>
      <c r="K96" s="131"/>
      <c r="L96" s="131"/>
      <c r="M96" s="134">
        <f>A95</f>
        <v>0</v>
      </c>
      <c r="N96" s="134">
        <v>2</v>
      </c>
      <c r="O96" s="135" t="e">
        <f>I95</f>
        <v>#NUM!</v>
      </c>
    </row>
    <row r="97" spans="1:15" ht="12.75" customHeight="1">
      <c r="A97" s="255"/>
      <c r="B97" s="122">
        <v>61</v>
      </c>
      <c r="C97" s="118" t="str">
        <f>VLOOKUP($B97,Startlist!$B:$H,2,FALSE)</f>
        <v>MV5</v>
      </c>
      <c r="D97" s="121" t="str">
        <f>VLOOKUP($B97,Startlist!$B:$H,3,FALSE)</f>
        <v>Alari Sillaste</v>
      </c>
      <c r="E97" s="121" t="str">
        <f>VLOOKUP($B97,Startlist!$B:$H,4,FALSE)</f>
        <v>Arvo Liimann</v>
      </c>
      <c r="F97" s="118" t="str">
        <f>VLOOKUP($B97,Startlist!$B:$H,5,FALSE)</f>
        <v>EST</v>
      </c>
      <c r="G97" s="121" t="str">
        <f>VLOOKUP($B97,Startlist!$B:$H,7,FALSE)</f>
        <v>AZLK 2140</v>
      </c>
      <c r="H97" s="136" t="str">
        <f>VLOOKUP(B97,Results!B:Q,16,FALSE)</f>
        <v> 1:08.41,8</v>
      </c>
      <c r="I97" s="137">
        <f>IF(ISERROR(FIND(":",H97)),LEFT(H97,FIND(".",H97,1)-1)*60+RIGHT(H97,LEN(H97)-FIND(".",H97,1)),LEFT(H97,FIND(":",H97,1)-1)*3600+MID(H97,4,2)*60+RIGHT(H97,LEN(H97)-FIND(".",H97,1)))</f>
        <v>4121.8</v>
      </c>
      <c r="J97" s="137"/>
      <c r="K97" s="131"/>
      <c r="L97" s="131"/>
      <c r="M97" s="134">
        <f>A95</f>
        <v>0</v>
      </c>
      <c r="N97" s="134">
        <v>3</v>
      </c>
      <c r="O97" s="135" t="e">
        <f>I95</f>
        <v>#NUM!</v>
      </c>
    </row>
    <row r="98" spans="1:15" ht="12.75" customHeight="1">
      <c r="A98" s="255"/>
      <c r="B98" s="122">
        <v>67</v>
      </c>
      <c r="C98" s="118" t="str">
        <f>VLOOKUP($B98,Startlist!$B:$H,2,FALSE)</f>
        <v>MV8</v>
      </c>
      <c r="D98" s="121" t="str">
        <f>VLOOKUP($B98,Startlist!$B:$H,3,FALSE)</f>
        <v>Veiko Liukanen</v>
      </c>
      <c r="E98" s="121" t="str">
        <f>VLOOKUP($B98,Startlist!$B:$H,4,FALSE)</f>
        <v>Toivo Liukanen</v>
      </c>
      <c r="F98" s="118" t="str">
        <f>VLOOKUP($B98,Startlist!$B:$H,5,FALSE)</f>
        <v>EST</v>
      </c>
      <c r="G98" s="121" t="str">
        <f>VLOOKUP($B98,Startlist!$B:$H,7,FALSE)</f>
        <v>GAZ 51</v>
      </c>
      <c r="H98" s="289" t="s">
        <v>1491</v>
      </c>
      <c r="I98" s="137"/>
      <c r="J98" s="137"/>
      <c r="K98" s="131"/>
      <c r="L98" s="131"/>
      <c r="M98" s="134">
        <f>A95</f>
        <v>0</v>
      </c>
      <c r="N98" s="134">
        <v>4</v>
      </c>
      <c r="O98" s="135" t="e">
        <f>I95</f>
        <v>#NUM!</v>
      </c>
    </row>
    <row r="99" spans="1:15" ht="12.75" customHeight="1">
      <c r="A99" s="255"/>
      <c r="B99" s="122"/>
      <c r="C99" s="118"/>
      <c r="D99" s="121"/>
      <c r="E99" s="121"/>
      <c r="F99" s="118"/>
      <c r="G99" s="121"/>
      <c r="H99" s="136"/>
      <c r="I99" s="137"/>
      <c r="J99" s="131"/>
      <c r="K99" s="131"/>
      <c r="L99" s="131"/>
      <c r="M99" s="134">
        <f>A95</f>
        <v>0</v>
      </c>
      <c r="N99" s="134">
        <v>5</v>
      </c>
      <c r="O99" s="135" t="e">
        <f>I95</f>
        <v>#NUM!</v>
      </c>
    </row>
    <row r="100" spans="1:15" ht="7.5" customHeight="1">
      <c r="A100" s="255"/>
      <c r="B100" s="122"/>
      <c r="C100" s="118"/>
      <c r="D100" s="119"/>
      <c r="E100" s="119"/>
      <c r="F100" s="118"/>
      <c r="G100" s="121"/>
      <c r="H100" s="130"/>
      <c r="I100" s="131"/>
      <c r="J100" s="131"/>
      <c r="K100" s="131"/>
      <c r="L100" s="131"/>
      <c r="M100" s="134">
        <f>A95</f>
        <v>0</v>
      </c>
      <c r="N100" s="134">
        <v>6</v>
      </c>
      <c r="O100" s="135" t="e">
        <f>I95</f>
        <v>#NUM!</v>
      </c>
    </row>
    <row r="101" spans="1:17" s="253" customFormat="1" ht="12" customHeight="1">
      <c r="A101" s="254"/>
      <c r="B101" s="242" t="str">
        <f>VLOOKUP($B103,Startlist!$B:$H,6,FALSE)</f>
        <v>ERKI SPORT</v>
      </c>
      <c r="C101" s="243"/>
      <c r="D101" s="244"/>
      <c r="E101" s="244"/>
      <c r="F101" s="243"/>
      <c r="G101" s="245"/>
      <c r="H101" s="290" t="s">
        <v>1492</v>
      </c>
      <c r="I101" s="247" t="e">
        <f>SMALL(I103:I105,1)+SMALL(I103:I105,2)</f>
        <v>#NUM!</v>
      </c>
      <c r="J101" s="248" t="e">
        <f>INT(I101/3600)</f>
        <v>#NUM!</v>
      </c>
      <c r="K101" s="249" t="e">
        <f>CONCATENATE("0",INT((I101-(J101*3600))/60))</f>
        <v>#NUM!</v>
      </c>
      <c r="L101" s="247" t="e">
        <f>CONCATENATE("0",ROUND(I101-(J101*3600)-(K101*60),1))</f>
        <v>#NUM!</v>
      </c>
      <c r="M101" s="250">
        <f>A101</f>
        <v>0</v>
      </c>
      <c r="N101" s="250">
        <v>1</v>
      </c>
      <c r="O101" s="251" t="e">
        <f>I101</f>
        <v>#NUM!</v>
      </c>
      <c r="P101" s="252"/>
      <c r="Q101" s="252"/>
    </row>
    <row r="102" spans="1:15" ht="7.5" customHeight="1">
      <c r="A102" s="255"/>
      <c r="B102" s="122"/>
      <c r="C102" s="118"/>
      <c r="D102" s="119"/>
      <c r="E102" s="119"/>
      <c r="F102" s="118"/>
      <c r="G102" s="121"/>
      <c r="H102" s="130"/>
      <c r="I102" s="131"/>
      <c r="J102" s="131"/>
      <c r="K102" s="131"/>
      <c r="L102" s="131"/>
      <c r="M102" s="134">
        <f>A101</f>
        <v>0</v>
      </c>
      <c r="N102" s="134">
        <v>2</v>
      </c>
      <c r="O102" s="135" t="e">
        <f>I101</f>
        <v>#NUM!</v>
      </c>
    </row>
    <row r="103" spans="1:15" ht="12.75" customHeight="1">
      <c r="A103" s="255"/>
      <c r="B103" s="122">
        <v>49</v>
      </c>
      <c r="C103" s="118" t="str">
        <f>VLOOKUP($B103,Startlist!$B:$H,2,FALSE)</f>
        <v>MV4</v>
      </c>
      <c r="D103" s="121" t="str">
        <f>VLOOKUP($B103,Startlist!$B:$H,3,FALSE)</f>
        <v>Janar Lehtniit</v>
      </c>
      <c r="E103" s="121" t="str">
        <f>VLOOKUP($B103,Startlist!$B:$H,4,FALSE)</f>
        <v>Rauno Orupōld</v>
      </c>
      <c r="F103" s="118" t="str">
        <f>VLOOKUP($B103,Startlist!$B:$H,5,FALSE)</f>
        <v>EST</v>
      </c>
      <c r="G103" s="121" t="str">
        <f>VLOOKUP($B103,Startlist!$B:$H,7,FALSE)</f>
        <v>Ford Escort RS</v>
      </c>
      <c r="H103" s="289" t="s">
        <v>1491</v>
      </c>
      <c r="I103" s="137"/>
      <c r="J103" s="137"/>
      <c r="K103" s="131"/>
      <c r="L103" s="131"/>
      <c r="M103" s="134">
        <f>A101</f>
        <v>0</v>
      </c>
      <c r="N103" s="134">
        <v>3</v>
      </c>
      <c r="O103" s="135" t="e">
        <f>I101</f>
        <v>#NUM!</v>
      </c>
    </row>
    <row r="104" spans="1:15" ht="12.75" customHeight="1">
      <c r="A104" s="255"/>
      <c r="B104" s="122">
        <v>58</v>
      </c>
      <c r="C104" s="118" t="str">
        <f>VLOOKUP($B104,Startlist!$B:$H,2,FALSE)</f>
        <v>MV5</v>
      </c>
      <c r="D104" s="121" t="str">
        <f>VLOOKUP($B104,Startlist!$B:$H,3,FALSE)</f>
        <v>Rait Raidma</v>
      </c>
      <c r="E104" s="121" t="str">
        <f>VLOOKUP($B104,Startlist!$B:$H,4,FALSE)</f>
        <v>Rainis Raidma</v>
      </c>
      <c r="F104" s="118" t="str">
        <f>VLOOKUP($B104,Startlist!$B:$H,5,FALSE)</f>
        <v>EST</v>
      </c>
      <c r="G104" s="121" t="str">
        <f>VLOOKUP($B104,Startlist!$B:$H,7,FALSE)</f>
        <v>Lada Samara</v>
      </c>
      <c r="H104" s="289" t="s">
        <v>1491</v>
      </c>
      <c r="I104" s="137"/>
      <c r="J104" s="137"/>
      <c r="K104" s="131"/>
      <c r="L104" s="131"/>
      <c r="M104" s="134">
        <f>A101</f>
        <v>0</v>
      </c>
      <c r="N104" s="134">
        <v>4</v>
      </c>
      <c r="O104" s="135" t="e">
        <f>I101</f>
        <v>#NUM!</v>
      </c>
    </row>
    <row r="105" spans="1:15" ht="12.75" customHeight="1">
      <c r="A105" s="255"/>
      <c r="B105" s="122"/>
      <c r="C105" s="118"/>
      <c r="D105" s="121"/>
      <c r="E105" s="121"/>
      <c r="F105" s="118"/>
      <c r="G105" s="121"/>
      <c r="H105" s="136"/>
      <c r="I105" s="137"/>
      <c r="J105" s="131"/>
      <c r="K105" s="131"/>
      <c r="L105" s="131"/>
      <c r="M105" s="134">
        <f>A101</f>
        <v>0</v>
      </c>
      <c r="N105" s="134">
        <v>5</v>
      </c>
      <c r="O105" s="135" t="e">
        <f>I101</f>
        <v>#NUM!</v>
      </c>
    </row>
    <row r="106" spans="1:15" ht="7.5" customHeight="1">
      <c r="A106" s="255"/>
      <c r="B106" s="122"/>
      <c r="C106" s="118"/>
      <c r="D106" s="119"/>
      <c r="E106" s="119"/>
      <c r="F106" s="118"/>
      <c r="G106" s="121"/>
      <c r="H106" s="130"/>
      <c r="I106" s="131"/>
      <c r="J106" s="131"/>
      <c r="K106" s="131"/>
      <c r="L106" s="131"/>
      <c r="M106" s="134">
        <f>A101</f>
        <v>0</v>
      </c>
      <c r="N106" s="134">
        <v>6</v>
      </c>
      <c r="O106" s="135" t="e">
        <f>I101</f>
        <v>#NUM!</v>
      </c>
    </row>
    <row r="107" spans="1:17" s="253" customFormat="1" ht="12" customHeight="1">
      <c r="A107" s="254"/>
      <c r="B107" s="242" t="str">
        <f>VLOOKUP($B109,Startlist!$B:$H,6,FALSE)</f>
        <v>GAZ RALLIKLUBI</v>
      </c>
      <c r="C107" s="243"/>
      <c r="D107" s="244"/>
      <c r="E107" s="244"/>
      <c r="F107" s="243"/>
      <c r="G107" s="245"/>
      <c r="H107" s="290" t="s">
        <v>1492</v>
      </c>
      <c r="I107" s="247" t="e">
        <f>SMALL(I109:I111,1)+SMALL(I109:I111,2)</f>
        <v>#NUM!</v>
      </c>
      <c r="J107" s="248" t="e">
        <f>INT(I107/3600)</f>
        <v>#NUM!</v>
      </c>
      <c r="K107" s="249" t="e">
        <f>CONCATENATE("0",INT((I107-(J107*3600))/60))</f>
        <v>#NUM!</v>
      </c>
      <c r="L107" s="247" t="e">
        <f>CONCATENATE("0",ROUND(I107-(J107*3600)-(K107*60),1))</f>
        <v>#NUM!</v>
      </c>
      <c r="M107" s="250">
        <f>A107</f>
        <v>0</v>
      </c>
      <c r="N107" s="250">
        <v>1</v>
      </c>
      <c r="O107" s="251" t="e">
        <f>I107</f>
        <v>#NUM!</v>
      </c>
      <c r="P107" s="252"/>
      <c r="Q107" s="252"/>
    </row>
    <row r="108" spans="1:15" ht="7.5" customHeight="1">
      <c r="A108" s="255"/>
      <c r="B108" s="122"/>
      <c r="C108" s="118"/>
      <c r="D108" s="119"/>
      <c r="E108" s="119"/>
      <c r="F108" s="118"/>
      <c r="G108" s="121"/>
      <c r="H108" s="130"/>
      <c r="I108" s="131"/>
      <c r="J108" s="131"/>
      <c r="K108" s="131"/>
      <c r="L108" s="131"/>
      <c r="M108" s="134">
        <f>A107</f>
        <v>0</v>
      </c>
      <c r="N108" s="134">
        <v>2</v>
      </c>
      <c r="O108" s="135" t="e">
        <f>I107</f>
        <v>#NUM!</v>
      </c>
    </row>
    <row r="109" spans="1:15" ht="12.75" customHeight="1">
      <c r="A109" s="255"/>
      <c r="B109" s="122">
        <v>63</v>
      </c>
      <c r="C109" s="118" t="str">
        <f>VLOOKUP($B109,Startlist!$B:$H,2,FALSE)</f>
        <v>MV8</v>
      </c>
      <c r="D109" s="121" t="str">
        <f>VLOOKUP($B109,Startlist!$B:$H,3,FALSE)</f>
        <v>Tarmo Silt</v>
      </c>
      <c r="E109" s="121" t="str">
        <f>VLOOKUP($B109,Startlist!$B:$H,4,FALSE)</f>
        <v>Raido Loel</v>
      </c>
      <c r="F109" s="118" t="str">
        <f>VLOOKUP($B109,Startlist!$B:$H,5,FALSE)</f>
        <v>EST</v>
      </c>
      <c r="G109" s="121" t="str">
        <f>VLOOKUP($B109,Startlist!$B:$H,7,FALSE)</f>
        <v>GAZ 51</v>
      </c>
      <c r="H109" s="289" t="s">
        <v>1491</v>
      </c>
      <c r="I109" s="137"/>
      <c r="J109" s="137"/>
      <c r="K109" s="131"/>
      <c r="L109" s="131"/>
      <c r="M109" s="134">
        <f>A107</f>
        <v>0</v>
      </c>
      <c r="N109" s="134">
        <v>3</v>
      </c>
      <c r="O109" s="135" t="e">
        <f>I107</f>
        <v>#NUM!</v>
      </c>
    </row>
    <row r="110" spans="1:15" ht="12.75" customHeight="1">
      <c r="A110" s="255"/>
      <c r="B110" s="122">
        <v>66</v>
      </c>
      <c r="C110" s="118" t="str">
        <f>VLOOKUP($B110,Startlist!$B:$H,2,FALSE)</f>
        <v>MV8</v>
      </c>
      <c r="D110" s="121" t="str">
        <f>VLOOKUP($B110,Startlist!$B:$H,3,FALSE)</f>
        <v>Jüri Lindmets</v>
      </c>
      <c r="E110" s="121" t="str">
        <f>VLOOKUP($B110,Startlist!$B:$H,4,FALSE)</f>
        <v>Nele Helü</v>
      </c>
      <c r="F110" s="118" t="str">
        <f>VLOOKUP($B110,Startlist!$B:$H,5,FALSE)</f>
        <v>EST</v>
      </c>
      <c r="G110" s="121" t="str">
        <f>VLOOKUP($B110,Startlist!$B:$H,7,FALSE)</f>
        <v>GAZ 51</v>
      </c>
      <c r="H110" s="289" t="s">
        <v>1491</v>
      </c>
      <c r="I110" s="137"/>
      <c r="J110" s="137"/>
      <c r="K110" s="131"/>
      <c r="L110" s="131"/>
      <c r="M110" s="134">
        <f>A107</f>
        <v>0</v>
      </c>
      <c r="N110" s="134">
        <v>4</v>
      </c>
      <c r="O110" s="135" t="e">
        <f>I107</f>
        <v>#NUM!</v>
      </c>
    </row>
    <row r="111" spans="1:15" ht="12.75" customHeight="1">
      <c r="A111" s="255"/>
      <c r="B111" s="122">
        <v>68</v>
      </c>
      <c r="C111" s="118" t="str">
        <f>VLOOKUP($B111,Startlist!$B:$H,2,FALSE)</f>
        <v>MV8</v>
      </c>
      <c r="D111" s="121" t="str">
        <f>VLOOKUP($B111,Startlist!$B:$H,3,FALSE)</f>
        <v>Kristo Laadre</v>
      </c>
      <c r="E111" s="121" t="str">
        <f>VLOOKUP($B111,Startlist!$B:$H,4,FALSE)</f>
        <v>Andres Lichtfeldt</v>
      </c>
      <c r="F111" s="118" t="str">
        <f>VLOOKUP($B111,Startlist!$B:$H,5,FALSE)</f>
        <v>EST</v>
      </c>
      <c r="G111" s="121" t="str">
        <f>VLOOKUP($B111,Startlist!$B:$H,7,FALSE)</f>
        <v>GAZ 51A LANG</v>
      </c>
      <c r="H111" s="136" t="str">
        <f>VLOOKUP(B111,Results!B:Q,16,FALSE)</f>
        <v> 1:12.48,3</v>
      </c>
      <c r="I111" s="137">
        <f>IF(ISERROR(FIND(":",H111)),LEFT(H111,FIND(".",H111,1)-1)*60+RIGHT(H111,LEN(H111)-FIND(".",H111,1)),LEFT(H111,FIND(":",H111,1)-1)*3600+MID(H111,4,2)*60+RIGHT(H111,LEN(H111)-FIND(".",H111,1)))</f>
        <v>4368.3</v>
      </c>
      <c r="J111" s="131"/>
      <c r="K111" s="131"/>
      <c r="L111" s="131"/>
      <c r="M111" s="134">
        <f>A107</f>
        <v>0</v>
      </c>
      <c r="N111" s="134">
        <v>5</v>
      </c>
      <c r="O111" s="135" t="e">
        <f>I107</f>
        <v>#NUM!</v>
      </c>
    </row>
    <row r="112" spans="1:15" ht="7.5" customHeight="1">
      <c r="A112" s="255"/>
      <c r="B112" s="122"/>
      <c r="C112" s="118"/>
      <c r="D112" s="119"/>
      <c r="E112" s="119"/>
      <c r="F112" s="118"/>
      <c r="G112" s="121"/>
      <c r="H112" s="130"/>
      <c r="I112" s="131"/>
      <c r="J112" s="131"/>
      <c r="K112" s="131"/>
      <c r="L112" s="131"/>
      <c r="M112" s="134">
        <f>A107</f>
        <v>0</v>
      </c>
      <c r="N112" s="134">
        <v>6</v>
      </c>
      <c r="O112" s="135" t="e">
        <f>I107</f>
        <v>#NUM!</v>
      </c>
    </row>
    <row r="113" spans="1:17" s="253" customFormat="1" ht="12" customHeight="1">
      <c r="A113" s="254"/>
      <c r="B113" s="242" t="str">
        <f>VLOOKUP($B115,Startlist!$B:$H,6,FALSE)</f>
        <v>PROREHV RALLY TEAM</v>
      </c>
      <c r="C113" s="243"/>
      <c r="D113" s="244"/>
      <c r="E113" s="244"/>
      <c r="F113" s="243"/>
      <c r="G113" s="245"/>
      <c r="H113" s="290" t="s">
        <v>1492</v>
      </c>
      <c r="I113" s="247" t="e">
        <f>SMALL(I115:I117,1)+SMALL(I115:I117,2)</f>
        <v>#NUM!</v>
      </c>
      <c r="J113" s="248" t="e">
        <f>INT(I113/3600)</f>
        <v>#NUM!</v>
      </c>
      <c r="K113" s="249" t="e">
        <f>CONCATENATE("0",INT((I113-(J113*3600))/60))</f>
        <v>#NUM!</v>
      </c>
      <c r="L113" s="247" t="e">
        <f>CONCATENATE("0",ROUND(I113-(J113*3600)-(K113*60),1))</f>
        <v>#NUM!</v>
      </c>
      <c r="M113" s="250">
        <f>A113</f>
        <v>0</v>
      </c>
      <c r="N113" s="250">
        <v>1</v>
      </c>
      <c r="O113" s="251" t="e">
        <f>I113</f>
        <v>#NUM!</v>
      </c>
      <c r="P113" s="252"/>
      <c r="Q113" s="252"/>
    </row>
    <row r="114" spans="1:15" ht="7.5" customHeight="1">
      <c r="A114" s="255"/>
      <c r="B114" s="122"/>
      <c r="C114" s="118"/>
      <c r="D114" s="119"/>
      <c r="E114" s="119"/>
      <c r="F114" s="118"/>
      <c r="G114" s="121"/>
      <c r="H114" s="130"/>
      <c r="I114" s="131"/>
      <c r="J114" s="131"/>
      <c r="K114" s="131"/>
      <c r="L114" s="131"/>
      <c r="M114" s="134">
        <f>A113</f>
        <v>0</v>
      </c>
      <c r="N114" s="134">
        <v>2</v>
      </c>
      <c r="O114" s="135" t="e">
        <f>I113</f>
        <v>#NUM!</v>
      </c>
    </row>
    <row r="115" spans="1:15" ht="12.75" customHeight="1">
      <c r="A115" s="255"/>
      <c r="B115" s="122">
        <v>16</v>
      </c>
      <c r="C115" s="118" t="str">
        <f>VLOOKUP($B115,Startlist!$B:$H,2,FALSE)</f>
        <v>MV4</v>
      </c>
      <c r="D115" s="121" t="str">
        <f>VLOOKUP($B115,Startlist!$B:$H,3,FALSE)</f>
        <v>Mait Madik</v>
      </c>
      <c r="E115" s="121" t="str">
        <f>VLOOKUP($B115,Startlist!$B:$H,4,FALSE)</f>
        <v>Toomas Tauk</v>
      </c>
      <c r="F115" s="118" t="str">
        <f>VLOOKUP($B115,Startlist!$B:$H,5,FALSE)</f>
        <v>EST</v>
      </c>
      <c r="G115" s="121" t="str">
        <f>VLOOKUP($B115,Startlist!$B:$H,7,FALSE)</f>
        <v>Honda Civic Type-R</v>
      </c>
      <c r="H115" s="136" t="str">
        <f>VLOOKUP(B115,Results!B:Q,16,FALSE)</f>
        <v> 1:02.12,5</v>
      </c>
      <c r="I115" s="137">
        <f>IF(ISERROR(FIND(":",H115)),LEFT(H115,FIND(".",H115,1)-1)*60+RIGHT(H115,LEN(H115)-FIND(".",H115,1)),LEFT(H115,FIND(":",H115,1)-1)*3600+MID(H115,4,2)*60+RIGHT(H115,LEN(H115)-FIND(".",H115,1)))</f>
        <v>3732.5</v>
      </c>
      <c r="J115" s="137"/>
      <c r="K115" s="131"/>
      <c r="L115" s="131"/>
      <c r="M115" s="134">
        <f>A113</f>
        <v>0</v>
      </c>
      <c r="N115" s="134">
        <v>3</v>
      </c>
      <c r="O115" s="135" t="e">
        <f>I113</f>
        <v>#NUM!</v>
      </c>
    </row>
    <row r="116" spans="1:15" ht="12.75" customHeight="1">
      <c r="A116" s="255"/>
      <c r="B116" s="122">
        <v>65</v>
      </c>
      <c r="C116" s="118" t="str">
        <f>VLOOKUP($B116,Startlist!$B:$H,2,FALSE)</f>
        <v>MV8</v>
      </c>
      <c r="D116" s="121" t="str">
        <f>VLOOKUP($B116,Startlist!$B:$H,3,FALSE)</f>
        <v>Meelis Hirsnik</v>
      </c>
      <c r="E116" s="121" t="str">
        <f>VLOOKUP($B116,Startlist!$B:$H,4,FALSE)</f>
        <v>Kaido Oru</v>
      </c>
      <c r="F116" s="118" t="str">
        <f>VLOOKUP($B116,Startlist!$B:$H,5,FALSE)</f>
        <v>EST</v>
      </c>
      <c r="G116" s="121" t="str">
        <f>VLOOKUP($B116,Startlist!$B:$H,7,FALSE)</f>
        <v>GAZ 51 RS</v>
      </c>
      <c r="H116" s="289" t="s">
        <v>1491</v>
      </c>
      <c r="I116" s="137"/>
      <c r="J116" s="137"/>
      <c r="K116" s="131"/>
      <c r="L116" s="131"/>
      <c r="M116" s="134">
        <f>A113</f>
        <v>0</v>
      </c>
      <c r="N116" s="134">
        <v>4</v>
      </c>
      <c r="O116" s="135" t="e">
        <f>I113</f>
        <v>#NUM!</v>
      </c>
    </row>
    <row r="117" spans="1:15" ht="12.75" customHeight="1">
      <c r="A117" s="255"/>
      <c r="B117" s="122"/>
      <c r="C117" s="118"/>
      <c r="D117" s="121"/>
      <c r="E117" s="121"/>
      <c r="F117" s="118"/>
      <c r="G117" s="121"/>
      <c r="H117" s="136"/>
      <c r="I117" s="137"/>
      <c r="J117" s="131"/>
      <c r="K117" s="131"/>
      <c r="L117" s="131"/>
      <c r="M117" s="134">
        <f>A113</f>
        <v>0</v>
      </c>
      <c r="N117" s="134">
        <v>5</v>
      </c>
      <c r="O117" s="135" t="e">
        <f>I113</f>
        <v>#NUM!</v>
      </c>
    </row>
    <row r="118" spans="1:15" ht="7.5" customHeight="1">
      <c r="A118" s="255"/>
      <c r="B118" s="122"/>
      <c r="C118" s="118"/>
      <c r="D118" s="119"/>
      <c r="E118" s="119"/>
      <c r="F118" s="118"/>
      <c r="G118" s="121"/>
      <c r="H118" s="130"/>
      <c r="I118" s="131"/>
      <c r="J118" s="131"/>
      <c r="K118" s="131"/>
      <c r="L118" s="131"/>
      <c r="M118" s="134">
        <f>A113</f>
        <v>0</v>
      </c>
      <c r="N118" s="134">
        <v>6</v>
      </c>
      <c r="O118" s="135" t="e">
        <f>I113</f>
        <v>#NUM!</v>
      </c>
    </row>
    <row r="119" spans="1:17" s="253" customFormat="1" ht="12" customHeight="1">
      <c r="A119" s="254"/>
      <c r="B119" s="242" t="str">
        <f>VLOOKUP($B121,Startlist!$B:$H,6,FALSE)</f>
        <v>SAR-TECH MOTORSPORT</v>
      </c>
      <c r="C119" s="243"/>
      <c r="D119" s="244"/>
      <c r="E119" s="244"/>
      <c r="F119" s="243"/>
      <c r="G119" s="245"/>
      <c r="H119" s="290" t="s">
        <v>1492</v>
      </c>
      <c r="I119" s="247" t="e">
        <f>SMALL(I121:I123,1)+SMALL(I121:I123,2)</f>
        <v>#NUM!</v>
      </c>
      <c r="J119" s="248" t="e">
        <f>INT(I119/3600)</f>
        <v>#NUM!</v>
      </c>
      <c r="K119" s="249" t="e">
        <f>CONCATENATE("0",INT((I119-(J119*3600))/60))</f>
        <v>#NUM!</v>
      </c>
      <c r="L119" s="247" t="e">
        <f>CONCATENATE("0",ROUND(I119-(J119*3600)-(K119*60),1))</f>
        <v>#NUM!</v>
      </c>
      <c r="M119" s="250">
        <f>A119</f>
        <v>0</v>
      </c>
      <c r="N119" s="250">
        <v>1</v>
      </c>
      <c r="O119" s="251" t="e">
        <f>I119</f>
        <v>#NUM!</v>
      </c>
      <c r="P119" s="252"/>
      <c r="Q119" s="252"/>
    </row>
    <row r="120" spans="1:15" ht="7.5" customHeight="1">
      <c r="A120" s="255"/>
      <c r="B120" s="122"/>
      <c r="C120" s="118"/>
      <c r="D120" s="119"/>
      <c r="E120" s="119"/>
      <c r="F120" s="118"/>
      <c r="G120" s="121"/>
      <c r="H120" s="130"/>
      <c r="I120" s="131"/>
      <c r="J120" s="131"/>
      <c r="K120" s="131"/>
      <c r="L120" s="131"/>
      <c r="M120" s="134">
        <f>A119</f>
        <v>0</v>
      </c>
      <c r="N120" s="134">
        <v>2</v>
      </c>
      <c r="O120" s="135" t="e">
        <f>I119</f>
        <v>#NUM!</v>
      </c>
    </row>
    <row r="121" spans="1:15" ht="12.75" customHeight="1">
      <c r="A121" s="255"/>
      <c r="B121" s="122">
        <v>201</v>
      </c>
      <c r="C121" s="118" t="str">
        <f>VLOOKUP($B121,Startlist!$B:$H,2,FALSE)</f>
        <v>MV3</v>
      </c>
      <c r="D121" s="121" t="str">
        <f>VLOOKUP($B121,Startlist!$B:$H,3,FALSE)</f>
        <v>Kenneth Sepp</v>
      </c>
      <c r="E121" s="121" t="str">
        <f>VLOOKUP($B121,Startlist!$B:$H,4,FALSE)</f>
        <v>Tanel Kasesalu</v>
      </c>
      <c r="F121" s="118" t="str">
        <f>VLOOKUP($B121,Startlist!$B:$H,5,FALSE)</f>
        <v>EST</v>
      </c>
      <c r="G121" s="121" t="str">
        <f>VLOOKUP($B121,Startlist!$B:$H,7,FALSE)</f>
        <v>Ford Fiesta R2</v>
      </c>
      <c r="H121" s="136" t="str">
        <f>VLOOKUP(B121,Results!B:Q,16,FALSE)</f>
        <v> 1:01.01,2</v>
      </c>
      <c r="I121" s="137">
        <f>IF(ISERROR(FIND(":",H121)),LEFT(H121,FIND(".",H121,1)-1)*60+RIGHT(H121,LEN(H121)-FIND(".",H121,1)),LEFT(H121,FIND(":",H121,1)-1)*3600+MID(H121,4,2)*60+RIGHT(H121,LEN(H121)-FIND(".",H121,1)))</f>
        <v>3661.2</v>
      </c>
      <c r="J121" s="137"/>
      <c r="K121" s="131"/>
      <c r="L121" s="131"/>
      <c r="M121" s="134">
        <f>A119</f>
        <v>0</v>
      </c>
      <c r="N121" s="134">
        <v>3</v>
      </c>
      <c r="O121" s="135" t="e">
        <f>I119</f>
        <v>#NUM!</v>
      </c>
    </row>
    <row r="122" spans="1:15" ht="12.75" customHeight="1">
      <c r="A122" s="255"/>
      <c r="B122" s="122">
        <v>203</v>
      </c>
      <c r="C122" s="118" t="str">
        <f>VLOOKUP($B122,Startlist!$B:$H,2,FALSE)</f>
        <v>MV3</v>
      </c>
      <c r="D122" s="121" t="str">
        <f>VLOOKUP($B122,Startlist!$B:$H,3,FALSE)</f>
        <v>Rasmus Uustulnd</v>
      </c>
      <c r="E122" s="121" t="str">
        <f>VLOOKUP($B122,Startlist!$B:$H,4,FALSE)</f>
        <v>Imre Kuusk</v>
      </c>
      <c r="F122" s="118" t="str">
        <f>VLOOKUP($B122,Startlist!$B:$H,5,FALSE)</f>
        <v>EST</v>
      </c>
      <c r="G122" s="121" t="str">
        <f>VLOOKUP($B122,Startlist!$B:$H,7,FALSE)</f>
        <v>Ford Fiesta R2</v>
      </c>
      <c r="H122" s="289" t="s">
        <v>1491</v>
      </c>
      <c r="I122" s="137"/>
      <c r="J122" s="137"/>
      <c r="K122" s="131"/>
      <c r="L122" s="131"/>
      <c r="M122" s="134">
        <f>A119</f>
        <v>0</v>
      </c>
      <c r="N122" s="134">
        <v>4</v>
      </c>
      <c r="O122" s="135" t="e">
        <f>I119</f>
        <v>#NUM!</v>
      </c>
    </row>
    <row r="123" spans="1:15" ht="12.75" customHeight="1">
      <c r="A123" s="255"/>
      <c r="B123" s="122">
        <v>209</v>
      </c>
      <c r="C123" s="118" t="str">
        <f>VLOOKUP($B123,Startlist!$B:$H,2,FALSE)</f>
        <v>MV3</v>
      </c>
      <c r="D123" s="121" t="str">
        <f>VLOOKUP($B123,Startlist!$B:$H,3,FALSE)</f>
        <v>Ken Torn</v>
      </c>
      <c r="E123" s="121" t="str">
        <f>VLOOKUP($B123,Startlist!$B:$H,4,FALSE)</f>
        <v>Riivo Mesila</v>
      </c>
      <c r="F123" s="118" t="str">
        <f>VLOOKUP($B123,Startlist!$B:$H,5,FALSE)</f>
        <v>EST</v>
      </c>
      <c r="G123" s="121" t="str">
        <f>VLOOKUP($B123,Startlist!$B:$H,7,FALSE)</f>
        <v>Ford Fiesta R2</v>
      </c>
      <c r="H123" s="289" t="s">
        <v>1491</v>
      </c>
      <c r="I123" s="137"/>
      <c r="J123" s="131"/>
      <c r="K123" s="131"/>
      <c r="L123" s="131"/>
      <c r="M123" s="134">
        <f>A119</f>
        <v>0</v>
      </c>
      <c r="N123" s="134">
        <v>5</v>
      </c>
      <c r="O123" s="135" t="e">
        <f>I119</f>
        <v>#NUM!</v>
      </c>
    </row>
    <row r="124" spans="1:15" ht="7.5" customHeight="1">
      <c r="A124" s="255"/>
      <c r="B124" s="122"/>
      <c r="C124" s="118"/>
      <c r="D124" s="119"/>
      <c r="E124" s="119"/>
      <c r="F124" s="118"/>
      <c r="G124" s="121"/>
      <c r="H124" s="130"/>
      <c r="I124" s="131"/>
      <c r="J124" s="131"/>
      <c r="K124" s="131"/>
      <c r="L124" s="131"/>
      <c r="M124" s="134">
        <f>A119</f>
        <v>0</v>
      </c>
      <c r="N124" s="134">
        <v>6</v>
      </c>
      <c r="O124" s="135" t="e">
        <f>I119</f>
        <v>#NUM!</v>
      </c>
    </row>
    <row r="125" spans="1:17" s="253" customFormat="1" ht="12" customHeight="1">
      <c r="A125" s="254"/>
      <c r="B125" s="242" t="str">
        <f>VLOOKUP($B127,Startlist!$B:$H,6,FALSE)</f>
        <v>SAR-TECH MOTORSPORT</v>
      </c>
      <c r="C125" s="243"/>
      <c r="D125" s="244"/>
      <c r="E125" s="244"/>
      <c r="F125" s="243"/>
      <c r="G125" s="245"/>
      <c r="H125" s="290" t="s">
        <v>1492</v>
      </c>
      <c r="I125" s="247" t="e">
        <f>SMALL(I127:I129,1)+SMALL(I127:I129,2)</f>
        <v>#NUM!</v>
      </c>
      <c r="J125" s="248" t="e">
        <f>INT(I125/3600)</f>
        <v>#NUM!</v>
      </c>
      <c r="K125" s="249" t="e">
        <f>CONCATENATE("0",INT((I125-(J125*3600))/60))</f>
        <v>#NUM!</v>
      </c>
      <c r="L125" s="247" t="e">
        <f>CONCATENATE("0",ROUND(I125-(J125*3600)-(K125*60),1))</f>
        <v>#NUM!</v>
      </c>
      <c r="M125" s="250">
        <f>A125</f>
        <v>0</v>
      </c>
      <c r="N125" s="250">
        <v>1</v>
      </c>
      <c r="O125" s="251" t="e">
        <f>I125</f>
        <v>#NUM!</v>
      </c>
      <c r="P125" s="252"/>
      <c r="Q125" s="252"/>
    </row>
    <row r="126" spans="1:15" ht="7.5" customHeight="1">
      <c r="A126" s="255"/>
      <c r="B126" s="122"/>
      <c r="C126" s="118"/>
      <c r="D126" s="119"/>
      <c r="E126" s="119"/>
      <c r="F126" s="118"/>
      <c r="G126" s="121"/>
      <c r="H126" s="130"/>
      <c r="I126" s="131"/>
      <c r="J126" s="131"/>
      <c r="K126" s="131"/>
      <c r="L126" s="131"/>
      <c r="M126" s="134">
        <f>A125</f>
        <v>0</v>
      </c>
      <c r="N126" s="134">
        <v>2</v>
      </c>
      <c r="O126" s="135" t="e">
        <f>I125</f>
        <v>#NUM!</v>
      </c>
    </row>
    <row r="127" spans="1:15" ht="12.75" customHeight="1">
      <c r="A127" s="255"/>
      <c r="B127" s="122">
        <v>35</v>
      </c>
      <c r="C127" s="118" t="str">
        <f>VLOOKUP($B127,Startlist!$B:$H,2,FALSE)</f>
        <v>MV5</v>
      </c>
      <c r="D127" s="121" t="str">
        <f>VLOOKUP($B127,Startlist!$B:$H,3,FALSE)</f>
        <v>Kermo Laus</v>
      </c>
      <c r="E127" s="121" t="str">
        <f>VLOOKUP($B127,Startlist!$B:$H,4,FALSE)</f>
        <v>Kauri Pannas</v>
      </c>
      <c r="F127" s="118" t="str">
        <f>VLOOKUP($B127,Startlist!$B:$H,5,FALSE)</f>
        <v>EST</v>
      </c>
      <c r="G127" s="121" t="str">
        <f>VLOOKUP($B127,Startlist!$B:$H,7,FALSE)</f>
        <v>Nissan Sunny</v>
      </c>
      <c r="H127" s="136" t="str">
        <f>VLOOKUP(B127,Results!B:Q,16,FALSE)</f>
        <v> 1:16.31,7</v>
      </c>
      <c r="I127" s="137">
        <f>IF(ISERROR(FIND(":",H127)),LEFT(H127,FIND(".",H127,1)-1)*60+RIGHT(H127,LEN(H127)-FIND(".",H127,1)),LEFT(H127,FIND(":",H127,1)-1)*3600+MID(H127,4,2)*60+RIGHT(H127,LEN(H127)-FIND(".",H127,1)))</f>
        <v>4591.7</v>
      </c>
      <c r="J127" s="137"/>
      <c r="K127" s="131"/>
      <c r="L127" s="131"/>
      <c r="M127" s="134">
        <f>A125</f>
        <v>0</v>
      </c>
      <c r="N127" s="134">
        <v>3</v>
      </c>
      <c r="O127" s="135" t="e">
        <f>I125</f>
        <v>#NUM!</v>
      </c>
    </row>
    <row r="128" spans="1:15" ht="12.75" customHeight="1">
      <c r="A128" s="255"/>
      <c r="B128" s="122">
        <v>46</v>
      </c>
      <c r="C128" s="118" t="str">
        <f>VLOOKUP($B128,Startlist!$B:$H,2,FALSE)</f>
        <v>MV4</v>
      </c>
      <c r="D128" s="121" t="str">
        <f>VLOOKUP($B128,Startlist!$B:$H,3,FALSE)</f>
        <v>Raigo Reimal</v>
      </c>
      <c r="E128" s="121" t="str">
        <f>VLOOKUP($B128,Startlist!$B:$H,4,FALSE)</f>
        <v>Magnus Lepp</v>
      </c>
      <c r="F128" s="118" t="str">
        <f>VLOOKUP($B128,Startlist!$B:$H,5,FALSE)</f>
        <v>EST</v>
      </c>
      <c r="G128" s="121" t="str">
        <f>VLOOKUP($B128,Startlist!$B:$H,7,FALSE)</f>
        <v>VW Golf</v>
      </c>
      <c r="H128" s="289" t="s">
        <v>1491</v>
      </c>
      <c r="I128" s="137"/>
      <c r="J128" s="137"/>
      <c r="K128" s="131"/>
      <c r="L128" s="131"/>
      <c r="M128" s="134">
        <f>A125</f>
        <v>0</v>
      </c>
      <c r="N128" s="134">
        <v>4</v>
      </c>
      <c r="O128" s="135" t="e">
        <f>I125</f>
        <v>#NUM!</v>
      </c>
    </row>
    <row r="129" spans="1:15" ht="12.75" customHeight="1">
      <c r="A129" s="255"/>
      <c r="B129" s="122">
        <v>48</v>
      </c>
      <c r="C129" s="118" t="str">
        <f>VLOOKUP($B129,Startlist!$B:$H,2,FALSE)</f>
        <v>MV5</v>
      </c>
      <c r="D129" s="121" t="str">
        <f>VLOOKUP($B129,Startlist!$B:$H,3,FALSE)</f>
        <v>Lauri Peegel</v>
      </c>
      <c r="E129" s="121" t="str">
        <f>VLOOKUP($B129,Startlist!$B:$H,4,FALSE)</f>
        <v>Andres Tammel</v>
      </c>
      <c r="F129" s="118" t="str">
        <f>VLOOKUP($B129,Startlist!$B:$H,5,FALSE)</f>
        <v>EST</v>
      </c>
      <c r="G129" s="121" t="str">
        <f>VLOOKUP($B129,Startlist!$B:$H,7,FALSE)</f>
        <v>Honda Civic</v>
      </c>
      <c r="H129" s="289" t="s">
        <v>1491</v>
      </c>
      <c r="I129" s="137"/>
      <c r="J129" s="131"/>
      <c r="K129" s="131"/>
      <c r="L129" s="131"/>
      <c r="M129" s="134">
        <f>A125</f>
        <v>0</v>
      </c>
      <c r="N129" s="134">
        <v>5</v>
      </c>
      <c r="O129" s="135" t="e">
        <f>I125</f>
        <v>#NUM!</v>
      </c>
    </row>
    <row r="130" spans="1:15" ht="7.5" customHeight="1">
      <c r="A130" s="255"/>
      <c r="B130" s="122"/>
      <c r="C130" s="118"/>
      <c r="D130" s="119"/>
      <c r="E130" s="119"/>
      <c r="F130" s="118"/>
      <c r="G130" s="121"/>
      <c r="H130" s="130"/>
      <c r="I130" s="131"/>
      <c r="J130" s="131"/>
      <c r="K130" s="131"/>
      <c r="L130" s="131"/>
      <c r="M130" s="134">
        <f>A125</f>
        <v>0</v>
      </c>
      <c r="N130" s="134">
        <v>6</v>
      </c>
      <c r="O130" s="135" t="e">
        <f>I125</f>
        <v>#NUM!</v>
      </c>
    </row>
    <row r="131" spans="1:17" s="253" customFormat="1" ht="12" customHeight="1">
      <c r="A131" s="254"/>
      <c r="B131" s="242" t="str">
        <f>VLOOKUP($B133,Startlist!$B:$H,6,FALSE)&amp;" II"</f>
        <v>TIKKRI MOTORSPORT II</v>
      </c>
      <c r="C131" s="243"/>
      <c r="D131" s="244"/>
      <c r="E131" s="244"/>
      <c r="F131" s="243"/>
      <c r="G131" s="245"/>
      <c r="H131" s="290" t="s">
        <v>1492</v>
      </c>
      <c r="I131" s="247" t="e">
        <f>SMALL(I133:I135,1)+SMALL(I133:I135,2)</f>
        <v>#NUM!</v>
      </c>
      <c r="J131" s="248" t="e">
        <f>INT(I131/3600)</f>
        <v>#NUM!</v>
      </c>
      <c r="K131" s="249" t="e">
        <f>CONCATENATE("0",INT((I131-(J131*3600))/60))</f>
        <v>#NUM!</v>
      </c>
      <c r="L131" s="247" t="e">
        <f>CONCATENATE("0",ROUND(I131-(J131*3600)-(K131*60),1))</f>
        <v>#NUM!</v>
      </c>
      <c r="M131" s="250">
        <f>A131</f>
        <v>0</v>
      </c>
      <c r="N131" s="250">
        <v>1</v>
      </c>
      <c r="O131" s="251" t="e">
        <f>I131</f>
        <v>#NUM!</v>
      </c>
      <c r="P131" s="252"/>
      <c r="Q131" s="252"/>
    </row>
    <row r="132" spans="1:15" ht="7.5" customHeight="1">
      <c r="A132" s="255"/>
      <c r="B132" s="122"/>
      <c r="C132" s="118"/>
      <c r="D132" s="119"/>
      <c r="E132" s="119"/>
      <c r="F132" s="118"/>
      <c r="G132" s="121"/>
      <c r="H132" s="130"/>
      <c r="I132" s="131"/>
      <c r="J132" s="131"/>
      <c r="K132" s="131"/>
      <c r="L132" s="131"/>
      <c r="M132" s="134">
        <f>A131</f>
        <v>0</v>
      </c>
      <c r="N132" s="134">
        <v>2</v>
      </c>
      <c r="O132" s="135" t="e">
        <f>I131</f>
        <v>#NUM!</v>
      </c>
    </row>
    <row r="133" spans="1:15" ht="12.75" customHeight="1">
      <c r="A133" s="255"/>
      <c r="B133" s="122">
        <v>25</v>
      </c>
      <c r="C133" s="118" t="str">
        <f>VLOOKUP($B133,Startlist!$B:$H,2,FALSE)</f>
        <v>MV7</v>
      </c>
      <c r="D133" s="121" t="str">
        <f>VLOOKUP($B133,Startlist!$B:$H,3,FALSE)</f>
        <v>Vadim Kuznetsov</v>
      </c>
      <c r="E133" s="121" t="str">
        <f>VLOOKUP($B133,Startlist!$B:$H,4,FALSE)</f>
        <v>Roman Kapustin</v>
      </c>
      <c r="F133" s="118" t="str">
        <f>VLOOKUP($B133,Startlist!$B:$H,5,FALSE)</f>
        <v>RUS</v>
      </c>
      <c r="G133" s="121" t="str">
        <f>VLOOKUP($B133,Startlist!$B:$H,7,FALSE)</f>
        <v>Mitsubishi Lancer Evo 8</v>
      </c>
      <c r="H133" s="136" t="str">
        <f>VLOOKUP(B133,Results!B:Q,16,FALSE)</f>
        <v> 1:16.08,9</v>
      </c>
      <c r="I133" s="137">
        <f>IF(ISERROR(FIND(":",H133)),LEFT(H133,FIND(".",H133,1)-1)*60+RIGHT(H133,LEN(H133)-FIND(".",H133,1)),LEFT(H133,FIND(":",H133,1)-1)*3600+MID(H133,4,2)*60+RIGHT(H133,LEN(H133)-FIND(".",H133,1)))</f>
        <v>4568.9</v>
      </c>
      <c r="J133" s="137"/>
      <c r="K133" s="131"/>
      <c r="L133" s="131"/>
      <c r="M133" s="134">
        <f>A131</f>
        <v>0</v>
      </c>
      <c r="N133" s="134">
        <v>3</v>
      </c>
      <c r="O133" s="135" t="e">
        <f>I131</f>
        <v>#NUM!</v>
      </c>
    </row>
    <row r="134" spans="1:15" ht="12.75" customHeight="1">
      <c r="A134" s="255"/>
      <c r="B134" s="122">
        <v>36</v>
      </c>
      <c r="C134" s="118" t="str">
        <f>VLOOKUP($B134,Startlist!$B:$H,2,FALSE)</f>
        <v>MV5</v>
      </c>
      <c r="D134" s="121" t="str">
        <f>VLOOKUP($B134,Startlist!$B:$H,3,FALSE)</f>
        <v>Kasper Koosa</v>
      </c>
      <c r="E134" s="121" t="str">
        <f>VLOOKUP($B134,Startlist!$B:$H,4,FALSE)</f>
        <v>Ronald Jürgenson</v>
      </c>
      <c r="F134" s="118" t="str">
        <f>VLOOKUP($B134,Startlist!$B:$H,5,FALSE)</f>
        <v>EST</v>
      </c>
      <c r="G134" s="121" t="str">
        <f>VLOOKUP($B134,Startlist!$B:$H,7,FALSE)</f>
        <v>Honda Civic</v>
      </c>
      <c r="H134" s="289" t="s">
        <v>1491</v>
      </c>
      <c r="I134" s="137"/>
      <c r="J134" s="137"/>
      <c r="K134" s="131"/>
      <c r="L134" s="131"/>
      <c r="M134" s="134">
        <f>A131</f>
        <v>0</v>
      </c>
      <c r="N134" s="134">
        <v>4</v>
      </c>
      <c r="O134" s="135" t="e">
        <f>I131</f>
        <v>#NUM!</v>
      </c>
    </row>
    <row r="135" spans="1:15" ht="12.75" customHeight="1">
      <c r="A135" s="255"/>
      <c r="B135" s="122">
        <v>30</v>
      </c>
      <c r="C135" s="118" t="str">
        <f>VLOOKUP($B135,Startlist!$B:$H,2,FALSE)</f>
        <v>MV2</v>
      </c>
      <c r="D135" s="121" t="str">
        <f>VLOOKUP($B135,Startlist!$B:$H,3,FALSE)</f>
        <v>Andri Sirp</v>
      </c>
      <c r="E135" s="121" t="str">
        <f>VLOOKUP($B135,Startlist!$B:$H,4,FALSE)</f>
        <v>Jarmo Liivak</v>
      </c>
      <c r="F135" s="118" t="str">
        <f>VLOOKUP($B135,Startlist!$B:$H,5,FALSE)</f>
        <v>EST</v>
      </c>
      <c r="G135" s="121" t="str">
        <f>VLOOKUP($B135,Startlist!$B:$H,7,FALSE)</f>
        <v>Mitsubishi Lancer Evo 9</v>
      </c>
      <c r="H135" s="289" t="s">
        <v>1491</v>
      </c>
      <c r="I135" s="137"/>
      <c r="J135" s="131"/>
      <c r="K135" s="131"/>
      <c r="L135" s="131"/>
      <c r="M135" s="134">
        <f>A131</f>
        <v>0</v>
      </c>
      <c r="N135" s="134">
        <v>5</v>
      </c>
      <c r="O135" s="135" t="e">
        <f>I131</f>
        <v>#NUM!</v>
      </c>
    </row>
    <row r="136" spans="1:15" ht="7.5" customHeight="1">
      <c r="A136" s="255"/>
      <c r="B136" s="122"/>
      <c r="C136" s="118"/>
      <c r="D136" s="119"/>
      <c r="E136" s="119"/>
      <c r="F136" s="118"/>
      <c r="G136" s="121"/>
      <c r="H136" s="130"/>
      <c r="I136" s="131"/>
      <c r="J136" s="131"/>
      <c r="K136" s="131"/>
      <c r="L136" s="131"/>
      <c r="M136" s="134">
        <f>A131</f>
        <v>0</v>
      </c>
      <c r="N136" s="134">
        <v>6</v>
      </c>
      <c r="O136" s="135" t="e">
        <f>I131</f>
        <v>#NUM!</v>
      </c>
    </row>
  </sheetData>
  <mergeCells count="3">
    <mergeCell ref="A1:G1"/>
    <mergeCell ref="A2:G2"/>
    <mergeCell ref="A3:G3"/>
  </mergeCells>
  <printOptions horizontalCentered="1"/>
  <pageMargins left="0" right="0" top="0.1968503937007874" bottom="0" header="0" footer="0"/>
  <pageSetup fitToHeight="2" horizontalDpi="360" verticalDpi="360" orientation="portrait" paperSize="9" r:id="rId1"/>
  <rowBreaks count="1" manualBreakCount="1">
    <brk id="6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5"/>
  </sheetPr>
  <dimension ref="A1:J524"/>
  <sheetViews>
    <sheetView workbookViewId="0" topLeftCell="A1">
      <selection activeCell="A7" sqref="A7"/>
    </sheetView>
  </sheetViews>
  <sheetFormatPr defaultColWidth="9.140625" defaultRowHeight="12.75"/>
  <cols>
    <col min="1" max="1" width="4.140625" style="20" customWidth="1"/>
    <col min="2" max="2" width="4.421875" style="20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2" customWidth="1"/>
    <col min="9" max="9" width="9.57421875" style="20" customWidth="1"/>
  </cols>
  <sheetData>
    <row r="1" ht="15">
      <c r="F1" s="24" t="str">
        <f>Startlist!$F1</f>
        <v> </v>
      </c>
    </row>
    <row r="2" ht="15.75">
      <c r="F2" s="1" t="str">
        <f>Startlist!$F2</f>
        <v>NESTE HARJU RALLY 2016</v>
      </c>
    </row>
    <row r="3" ht="15">
      <c r="F3" s="24" t="str">
        <f>Startlist!$F3</f>
        <v>27-28 May 2016</v>
      </c>
    </row>
    <row r="4" spans="6:8" ht="15">
      <c r="F4" s="24" t="str">
        <f>Startlist!$F4</f>
        <v>Harjumaa, Estonia</v>
      </c>
      <c r="H4" s="21"/>
    </row>
    <row r="5" spans="4:10" ht="15.75">
      <c r="D5" s="107"/>
      <c r="E5" s="107"/>
      <c r="F5" s="1"/>
      <c r="G5" s="107"/>
      <c r="H5" s="21"/>
      <c r="J5" s="107"/>
    </row>
    <row r="6" spans="1:10" ht="18.75">
      <c r="A6" s="197" t="s">
        <v>68</v>
      </c>
      <c r="B6" s="164"/>
      <c r="C6" s="124"/>
      <c r="D6" s="165"/>
      <c r="E6" s="165"/>
      <c r="F6" s="166"/>
      <c r="G6" s="165"/>
      <c r="H6" s="167"/>
      <c r="I6" s="168" t="s">
        <v>2058</v>
      </c>
      <c r="J6" s="107"/>
    </row>
    <row r="7" spans="1:10" ht="12.75">
      <c r="A7" s="190"/>
      <c r="B7" s="191" t="s">
        <v>89</v>
      </c>
      <c r="C7" s="192" t="s">
        <v>72</v>
      </c>
      <c r="D7" s="193" t="s">
        <v>73</v>
      </c>
      <c r="E7" s="193" t="s">
        <v>74</v>
      </c>
      <c r="F7" s="194" t="s">
        <v>75</v>
      </c>
      <c r="G7" s="193" t="s">
        <v>76</v>
      </c>
      <c r="H7" s="195" t="s">
        <v>77</v>
      </c>
      <c r="I7" s="196" t="s">
        <v>69</v>
      </c>
      <c r="J7" s="107"/>
    </row>
    <row r="8" spans="1:10" s="4" customFormat="1" ht="15" customHeight="1">
      <c r="A8" s="169" t="s">
        <v>347</v>
      </c>
      <c r="B8" s="169" t="s">
        <v>2059</v>
      </c>
      <c r="C8" s="170" t="s">
        <v>110</v>
      </c>
      <c r="D8" s="171" t="s">
        <v>116</v>
      </c>
      <c r="E8" s="171" t="s">
        <v>255</v>
      </c>
      <c r="F8" s="170" t="s">
        <v>111</v>
      </c>
      <c r="G8" s="171" t="s">
        <v>117</v>
      </c>
      <c r="H8" s="172" t="s">
        <v>113</v>
      </c>
      <c r="I8" s="173" t="s">
        <v>1788</v>
      </c>
      <c r="J8" s="108"/>
    </row>
    <row r="9" spans="1:10" ht="15" customHeight="1">
      <c r="A9" s="174" t="s">
        <v>348</v>
      </c>
      <c r="B9" s="174" t="s">
        <v>2060</v>
      </c>
      <c r="C9" s="175" t="s">
        <v>110</v>
      </c>
      <c r="D9" s="176" t="s">
        <v>114</v>
      </c>
      <c r="E9" s="176" t="s">
        <v>115</v>
      </c>
      <c r="F9" s="175" t="s">
        <v>111</v>
      </c>
      <c r="G9" s="176" t="s">
        <v>159</v>
      </c>
      <c r="H9" s="177" t="s">
        <v>113</v>
      </c>
      <c r="I9" s="178" t="s">
        <v>1794</v>
      </c>
      <c r="J9" s="107"/>
    </row>
    <row r="10" spans="1:10" ht="15" customHeight="1">
      <c r="A10" s="174" t="s">
        <v>349</v>
      </c>
      <c r="B10" s="174" t="s">
        <v>2061</v>
      </c>
      <c r="C10" s="175" t="s">
        <v>110</v>
      </c>
      <c r="D10" s="176" t="s">
        <v>222</v>
      </c>
      <c r="E10" s="176" t="s">
        <v>223</v>
      </c>
      <c r="F10" s="175" t="s">
        <v>111</v>
      </c>
      <c r="G10" s="176" t="s">
        <v>118</v>
      </c>
      <c r="H10" s="177" t="s">
        <v>119</v>
      </c>
      <c r="I10" s="178" t="s">
        <v>1799</v>
      </c>
      <c r="J10" s="107"/>
    </row>
    <row r="11" spans="1:10" ht="15" customHeight="1">
      <c r="A11" s="174" t="s">
        <v>350</v>
      </c>
      <c r="B11" s="174" t="s">
        <v>2062</v>
      </c>
      <c r="C11" s="175" t="s">
        <v>138</v>
      </c>
      <c r="D11" s="176" t="s">
        <v>126</v>
      </c>
      <c r="E11" s="176" t="s">
        <v>127</v>
      </c>
      <c r="F11" s="175" t="s">
        <v>111</v>
      </c>
      <c r="G11" s="176" t="s">
        <v>121</v>
      </c>
      <c r="H11" s="177" t="s">
        <v>122</v>
      </c>
      <c r="I11" s="178" t="s">
        <v>1804</v>
      </c>
      <c r="J11" s="107"/>
    </row>
    <row r="12" spans="1:10" ht="15" customHeight="1">
      <c r="A12" s="174" t="s">
        <v>351</v>
      </c>
      <c r="B12" s="174" t="s">
        <v>2063</v>
      </c>
      <c r="C12" s="175" t="s">
        <v>189</v>
      </c>
      <c r="D12" s="176" t="s">
        <v>64</v>
      </c>
      <c r="E12" s="176" t="s">
        <v>196</v>
      </c>
      <c r="F12" s="175" t="s">
        <v>111</v>
      </c>
      <c r="G12" s="176" t="s">
        <v>123</v>
      </c>
      <c r="H12" s="177" t="s">
        <v>134</v>
      </c>
      <c r="I12" s="178" t="s">
        <v>1810</v>
      </c>
      <c r="J12" s="107"/>
    </row>
    <row r="13" spans="1:10" ht="15" customHeight="1">
      <c r="A13" s="174" t="s">
        <v>353</v>
      </c>
      <c r="B13" s="174" t="s">
        <v>2064</v>
      </c>
      <c r="C13" s="175" t="s">
        <v>138</v>
      </c>
      <c r="D13" s="176" t="s">
        <v>273</v>
      </c>
      <c r="E13" s="176" t="s">
        <v>274</v>
      </c>
      <c r="F13" s="175" t="s">
        <v>111</v>
      </c>
      <c r="G13" s="176" t="s">
        <v>159</v>
      </c>
      <c r="H13" s="177" t="s">
        <v>271</v>
      </c>
      <c r="I13" s="178" t="s">
        <v>1816</v>
      </c>
      <c r="J13" s="107"/>
    </row>
    <row r="14" spans="1:10" ht="15" customHeight="1">
      <c r="A14" s="174" t="s">
        <v>354</v>
      </c>
      <c r="B14" s="174" t="s">
        <v>2065</v>
      </c>
      <c r="C14" s="175" t="s">
        <v>110</v>
      </c>
      <c r="D14" s="176" t="s">
        <v>283</v>
      </c>
      <c r="E14" s="176" t="s">
        <v>284</v>
      </c>
      <c r="F14" s="175" t="s">
        <v>141</v>
      </c>
      <c r="G14" s="176" t="s">
        <v>285</v>
      </c>
      <c r="H14" s="177" t="s">
        <v>119</v>
      </c>
      <c r="I14" s="178" t="s">
        <v>1822</v>
      </c>
      <c r="J14" s="107"/>
    </row>
    <row r="15" spans="1:10" ht="15" customHeight="1">
      <c r="A15" s="174" t="s">
        <v>355</v>
      </c>
      <c r="B15" s="174" t="s">
        <v>2066</v>
      </c>
      <c r="C15" s="175" t="s">
        <v>110</v>
      </c>
      <c r="D15" s="176" t="s">
        <v>135</v>
      </c>
      <c r="E15" s="176" t="s">
        <v>136</v>
      </c>
      <c r="F15" s="175" t="s">
        <v>111</v>
      </c>
      <c r="G15" s="176" t="s">
        <v>282</v>
      </c>
      <c r="H15" s="177" t="s">
        <v>119</v>
      </c>
      <c r="I15" s="178" t="s">
        <v>1828</v>
      </c>
      <c r="J15" s="107"/>
    </row>
    <row r="16" spans="1:10" ht="15" customHeight="1">
      <c r="A16" s="174" t="s">
        <v>356</v>
      </c>
      <c r="B16" s="174" t="s">
        <v>2067</v>
      </c>
      <c r="C16" s="175" t="s">
        <v>189</v>
      </c>
      <c r="D16" s="176" t="s">
        <v>157</v>
      </c>
      <c r="E16" s="176" t="s">
        <v>158</v>
      </c>
      <c r="F16" s="175" t="s">
        <v>111</v>
      </c>
      <c r="G16" s="176" t="s">
        <v>338</v>
      </c>
      <c r="H16" s="177" t="s">
        <v>219</v>
      </c>
      <c r="I16" s="178" t="s">
        <v>1833</v>
      </c>
      <c r="J16" s="107"/>
    </row>
    <row r="17" spans="1:10" ht="15" customHeight="1">
      <c r="A17" s="174" t="s">
        <v>357</v>
      </c>
      <c r="B17" s="174" t="s">
        <v>2068</v>
      </c>
      <c r="C17" s="175" t="s">
        <v>138</v>
      </c>
      <c r="D17" s="176" t="s">
        <v>137</v>
      </c>
      <c r="E17" s="176" t="s">
        <v>212</v>
      </c>
      <c r="F17" s="175" t="s">
        <v>431</v>
      </c>
      <c r="G17" s="176" t="s">
        <v>118</v>
      </c>
      <c r="H17" s="177" t="s">
        <v>124</v>
      </c>
      <c r="I17" s="178" t="s">
        <v>1838</v>
      </c>
      <c r="J17" s="107"/>
    </row>
    <row r="18" spans="1:10" ht="15" customHeight="1">
      <c r="A18" s="164"/>
      <c r="B18" s="164"/>
      <c r="C18" s="124"/>
      <c r="D18" s="165"/>
      <c r="E18" s="165"/>
      <c r="F18" s="124"/>
      <c r="G18" s="165"/>
      <c r="H18" s="125"/>
      <c r="I18" s="164"/>
      <c r="J18" s="107"/>
    </row>
    <row r="19" spans="1:10" ht="15" customHeight="1">
      <c r="A19" s="164"/>
      <c r="B19" s="164"/>
      <c r="C19" s="124"/>
      <c r="D19" s="165"/>
      <c r="E19" s="165"/>
      <c r="F19" s="124"/>
      <c r="G19" s="165"/>
      <c r="H19" s="125"/>
      <c r="I19" s="168" t="s">
        <v>2069</v>
      </c>
      <c r="J19" s="107"/>
    </row>
    <row r="20" spans="1:10" s="4" customFormat="1" ht="15" customHeight="1">
      <c r="A20" s="179" t="s">
        <v>347</v>
      </c>
      <c r="B20" s="179" t="s">
        <v>2059</v>
      </c>
      <c r="C20" s="180" t="s">
        <v>110</v>
      </c>
      <c r="D20" s="181" t="s">
        <v>116</v>
      </c>
      <c r="E20" s="181" t="s">
        <v>255</v>
      </c>
      <c r="F20" s="180" t="s">
        <v>111</v>
      </c>
      <c r="G20" s="181" t="s">
        <v>117</v>
      </c>
      <c r="H20" s="182" t="s">
        <v>113</v>
      </c>
      <c r="I20" s="183" t="s">
        <v>1788</v>
      </c>
      <c r="J20" s="108"/>
    </row>
    <row r="21" spans="1:10" s="23" customFormat="1" ht="15" customHeight="1">
      <c r="A21" s="184" t="s">
        <v>348</v>
      </c>
      <c r="B21" s="184" t="s">
        <v>2060</v>
      </c>
      <c r="C21" s="185" t="s">
        <v>110</v>
      </c>
      <c r="D21" s="186" t="s">
        <v>114</v>
      </c>
      <c r="E21" s="186" t="s">
        <v>115</v>
      </c>
      <c r="F21" s="185" t="s">
        <v>111</v>
      </c>
      <c r="G21" s="186" t="s">
        <v>159</v>
      </c>
      <c r="H21" s="187" t="s">
        <v>113</v>
      </c>
      <c r="I21" s="188" t="s">
        <v>1794</v>
      </c>
      <c r="J21" s="109"/>
    </row>
    <row r="22" spans="1:10" s="23" customFormat="1" ht="15" customHeight="1">
      <c r="A22" s="184" t="s">
        <v>349</v>
      </c>
      <c r="B22" s="184" t="s">
        <v>2061</v>
      </c>
      <c r="C22" s="185" t="s">
        <v>110</v>
      </c>
      <c r="D22" s="186" t="s">
        <v>222</v>
      </c>
      <c r="E22" s="186" t="s">
        <v>223</v>
      </c>
      <c r="F22" s="185" t="s">
        <v>111</v>
      </c>
      <c r="G22" s="186" t="s">
        <v>118</v>
      </c>
      <c r="H22" s="187" t="s">
        <v>119</v>
      </c>
      <c r="I22" s="188" t="s">
        <v>1799</v>
      </c>
      <c r="J22" s="109"/>
    </row>
    <row r="23" spans="1:10" ht="15" customHeight="1">
      <c r="A23" s="164"/>
      <c r="B23" s="164"/>
      <c r="C23" s="124"/>
      <c r="D23" s="165"/>
      <c r="E23" s="165"/>
      <c r="F23" s="124"/>
      <c r="G23" s="165"/>
      <c r="H23" s="125"/>
      <c r="I23" s="164"/>
      <c r="J23" s="107"/>
    </row>
    <row r="24" spans="1:10" ht="15" customHeight="1">
      <c r="A24" s="164"/>
      <c r="B24" s="164"/>
      <c r="C24" s="124"/>
      <c r="D24" s="165"/>
      <c r="E24" s="165"/>
      <c r="F24" s="124"/>
      <c r="G24" s="165"/>
      <c r="H24" s="125"/>
      <c r="I24" s="168" t="s">
        <v>2070</v>
      </c>
      <c r="J24" s="107"/>
    </row>
    <row r="25" spans="1:10" s="4" customFormat="1" ht="15" customHeight="1">
      <c r="A25" s="179" t="s">
        <v>347</v>
      </c>
      <c r="B25" s="179" t="s">
        <v>2063</v>
      </c>
      <c r="C25" s="180" t="s">
        <v>189</v>
      </c>
      <c r="D25" s="181" t="s">
        <v>64</v>
      </c>
      <c r="E25" s="181" t="s">
        <v>196</v>
      </c>
      <c r="F25" s="180" t="s">
        <v>111</v>
      </c>
      <c r="G25" s="181" t="s">
        <v>123</v>
      </c>
      <c r="H25" s="182" t="s">
        <v>134</v>
      </c>
      <c r="I25" s="183" t="s">
        <v>1809</v>
      </c>
      <c r="J25" s="108"/>
    </row>
    <row r="26" spans="1:10" s="23" customFormat="1" ht="15" customHeight="1">
      <c r="A26" s="184" t="s">
        <v>348</v>
      </c>
      <c r="B26" s="184" t="s">
        <v>2067</v>
      </c>
      <c r="C26" s="185" t="s">
        <v>189</v>
      </c>
      <c r="D26" s="186" t="s">
        <v>157</v>
      </c>
      <c r="E26" s="186" t="s">
        <v>158</v>
      </c>
      <c r="F26" s="185" t="s">
        <v>111</v>
      </c>
      <c r="G26" s="186" t="s">
        <v>338</v>
      </c>
      <c r="H26" s="187" t="s">
        <v>219</v>
      </c>
      <c r="I26" s="188" t="s">
        <v>2071</v>
      </c>
      <c r="J26" s="109"/>
    </row>
    <row r="27" spans="1:10" s="23" customFormat="1" ht="15" customHeight="1">
      <c r="A27" s="184" t="s">
        <v>349</v>
      </c>
      <c r="B27" s="184" t="s">
        <v>2072</v>
      </c>
      <c r="C27" s="185" t="s">
        <v>189</v>
      </c>
      <c r="D27" s="186" t="s">
        <v>60</v>
      </c>
      <c r="E27" s="186" t="s">
        <v>61</v>
      </c>
      <c r="F27" s="185" t="s">
        <v>111</v>
      </c>
      <c r="G27" s="186" t="s">
        <v>112</v>
      </c>
      <c r="H27" s="187" t="s">
        <v>149</v>
      </c>
      <c r="I27" s="188" t="s">
        <v>2073</v>
      </c>
      <c r="J27" s="109"/>
    </row>
    <row r="28" spans="1:10" ht="15" customHeight="1">
      <c r="A28" s="189"/>
      <c r="B28" s="189"/>
      <c r="C28" s="189"/>
      <c r="D28" s="189"/>
      <c r="E28" s="189"/>
      <c r="F28" s="189"/>
      <c r="G28" s="189"/>
      <c r="H28" s="125"/>
      <c r="I28" s="164"/>
      <c r="J28" s="107"/>
    </row>
    <row r="29" spans="1:10" ht="15" customHeight="1">
      <c r="A29" s="164"/>
      <c r="B29" s="164"/>
      <c r="C29" s="124"/>
      <c r="D29" s="165"/>
      <c r="E29" s="165"/>
      <c r="F29" s="124"/>
      <c r="G29" s="165"/>
      <c r="H29" s="125"/>
      <c r="I29" s="168" t="s">
        <v>2074</v>
      </c>
      <c r="J29" s="107"/>
    </row>
    <row r="30" spans="1:10" s="4" customFormat="1" ht="15" customHeight="1">
      <c r="A30" s="179" t="s">
        <v>347</v>
      </c>
      <c r="B30" s="179" t="s">
        <v>2075</v>
      </c>
      <c r="C30" s="180" t="s">
        <v>132</v>
      </c>
      <c r="D30" s="181" t="s">
        <v>202</v>
      </c>
      <c r="E30" s="181" t="s">
        <v>203</v>
      </c>
      <c r="F30" s="180" t="s">
        <v>111</v>
      </c>
      <c r="G30" s="181" t="s">
        <v>118</v>
      </c>
      <c r="H30" s="182" t="s">
        <v>131</v>
      </c>
      <c r="I30" s="183" t="s">
        <v>1862</v>
      </c>
      <c r="J30" s="108"/>
    </row>
    <row r="31" spans="1:10" ht="15" customHeight="1">
      <c r="A31" s="184" t="s">
        <v>348</v>
      </c>
      <c r="B31" s="184" t="s">
        <v>2076</v>
      </c>
      <c r="C31" s="185" t="s">
        <v>132</v>
      </c>
      <c r="D31" s="186" t="s">
        <v>56</v>
      </c>
      <c r="E31" s="186" t="s">
        <v>57</v>
      </c>
      <c r="F31" s="185" t="s">
        <v>111</v>
      </c>
      <c r="G31" s="186" t="s">
        <v>156</v>
      </c>
      <c r="H31" s="187" t="s">
        <v>58</v>
      </c>
      <c r="I31" s="188" t="s">
        <v>954</v>
      </c>
      <c r="J31" s="107"/>
    </row>
    <row r="32" spans="1:10" ht="15" customHeight="1">
      <c r="A32" s="184" t="s">
        <v>349</v>
      </c>
      <c r="B32" s="184" t="s">
        <v>2077</v>
      </c>
      <c r="C32" s="185" t="s">
        <v>132</v>
      </c>
      <c r="D32" s="186" t="s">
        <v>37</v>
      </c>
      <c r="E32" s="186" t="s">
        <v>38</v>
      </c>
      <c r="F32" s="185" t="s">
        <v>111</v>
      </c>
      <c r="G32" s="186" t="s">
        <v>112</v>
      </c>
      <c r="H32" s="187" t="s">
        <v>6</v>
      </c>
      <c r="I32" s="188" t="s">
        <v>2078</v>
      </c>
      <c r="J32" s="107"/>
    </row>
    <row r="33" spans="1:10" ht="15" customHeight="1">
      <c r="A33" s="164"/>
      <c r="B33" s="164"/>
      <c r="C33" s="124"/>
      <c r="D33" s="165"/>
      <c r="E33" s="165"/>
      <c r="F33" s="124"/>
      <c r="G33" s="165"/>
      <c r="H33" s="125"/>
      <c r="I33" s="164"/>
      <c r="J33" s="107"/>
    </row>
    <row r="34" spans="1:10" ht="15" customHeight="1">
      <c r="A34" s="164"/>
      <c r="B34" s="164"/>
      <c r="C34" s="124"/>
      <c r="D34" s="165"/>
      <c r="E34" s="165"/>
      <c r="F34" s="124"/>
      <c r="G34" s="165"/>
      <c r="H34" s="125"/>
      <c r="I34" s="168" t="s">
        <v>2079</v>
      </c>
      <c r="J34" s="107"/>
    </row>
    <row r="35" spans="1:10" s="4" customFormat="1" ht="15" customHeight="1">
      <c r="A35" s="179" t="s">
        <v>347</v>
      </c>
      <c r="B35" s="179" t="s">
        <v>2080</v>
      </c>
      <c r="C35" s="180" t="s">
        <v>171</v>
      </c>
      <c r="D35" s="181" t="s">
        <v>174</v>
      </c>
      <c r="E35" s="181" t="s">
        <v>175</v>
      </c>
      <c r="F35" s="180" t="s">
        <v>111</v>
      </c>
      <c r="G35" s="181" t="s">
        <v>303</v>
      </c>
      <c r="H35" s="182" t="s">
        <v>176</v>
      </c>
      <c r="I35" s="183" t="s">
        <v>1921</v>
      </c>
      <c r="J35" s="108"/>
    </row>
    <row r="36" spans="1:10" ht="15" customHeight="1">
      <c r="A36" s="184" t="s">
        <v>348</v>
      </c>
      <c r="B36" s="184" t="s">
        <v>2081</v>
      </c>
      <c r="C36" s="185" t="s">
        <v>171</v>
      </c>
      <c r="D36" s="186" t="s">
        <v>216</v>
      </c>
      <c r="E36" s="186" t="s">
        <v>294</v>
      </c>
      <c r="F36" s="185" t="s">
        <v>111</v>
      </c>
      <c r="G36" s="186" t="s">
        <v>191</v>
      </c>
      <c r="H36" s="187" t="s">
        <v>295</v>
      </c>
      <c r="I36" s="188" t="s">
        <v>2082</v>
      </c>
      <c r="J36" s="107"/>
    </row>
    <row r="37" spans="1:10" ht="15" customHeight="1">
      <c r="A37" s="184" t="s">
        <v>349</v>
      </c>
      <c r="B37" s="184" t="s">
        <v>2083</v>
      </c>
      <c r="C37" s="185" t="s">
        <v>171</v>
      </c>
      <c r="D37" s="186" t="s">
        <v>184</v>
      </c>
      <c r="E37" s="186" t="s">
        <v>185</v>
      </c>
      <c r="F37" s="185" t="s">
        <v>111</v>
      </c>
      <c r="G37" s="186" t="s">
        <v>156</v>
      </c>
      <c r="H37" s="187" t="s">
        <v>187</v>
      </c>
      <c r="I37" s="188" t="s">
        <v>2084</v>
      </c>
      <c r="J37" s="107"/>
    </row>
    <row r="38" spans="1:10" s="23" customFormat="1" ht="15" customHeight="1">
      <c r="A38" s="164"/>
      <c r="B38" s="164"/>
      <c r="C38" s="124"/>
      <c r="D38" s="165"/>
      <c r="E38" s="165"/>
      <c r="F38" s="124"/>
      <c r="G38" s="165"/>
      <c r="H38" s="125"/>
      <c r="I38" s="164"/>
      <c r="J38" s="109"/>
    </row>
    <row r="39" spans="1:10" s="23" customFormat="1" ht="15" customHeight="1">
      <c r="A39" s="164"/>
      <c r="B39" s="164"/>
      <c r="C39" s="124"/>
      <c r="D39" s="165"/>
      <c r="E39" s="165"/>
      <c r="F39" s="124"/>
      <c r="G39" s="165"/>
      <c r="H39" s="125"/>
      <c r="I39" s="168" t="s">
        <v>2085</v>
      </c>
      <c r="J39" s="109"/>
    </row>
    <row r="40" spans="1:10" s="4" customFormat="1" ht="15" customHeight="1">
      <c r="A40" s="179" t="s">
        <v>347</v>
      </c>
      <c r="B40" s="179" t="s">
        <v>2086</v>
      </c>
      <c r="C40" s="180" t="s">
        <v>128</v>
      </c>
      <c r="D40" s="181" t="s">
        <v>147</v>
      </c>
      <c r="E40" s="181" t="s">
        <v>148</v>
      </c>
      <c r="F40" s="180" t="s">
        <v>111</v>
      </c>
      <c r="G40" s="181" t="s">
        <v>142</v>
      </c>
      <c r="H40" s="182" t="s">
        <v>143</v>
      </c>
      <c r="I40" s="183" t="s">
        <v>1867</v>
      </c>
      <c r="J40" s="108"/>
    </row>
    <row r="41" spans="1:10" ht="15" customHeight="1">
      <c r="A41" s="184" t="s">
        <v>348</v>
      </c>
      <c r="B41" s="184" t="s">
        <v>2087</v>
      </c>
      <c r="C41" s="185" t="s">
        <v>128</v>
      </c>
      <c r="D41" s="186" t="s">
        <v>144</v>
      </c>
      <c r="E41" s="186" t="s">
        <v>145</v>
      </c>
      <c r="F41" s="185" t="s">
        <v>111</v>
      </c>
      <c r="G41" s="186" t="s">
        <v>112</v>
      </c>
      <c r="H41" s="187" t="s">
        <v>146</v>
      </c>
      <c r="I41" s="188" t="s">
        <v>2088</v>
      </c>
      <c r="J41" s="107"/>
    </row>
    <row r="42" spans="1:10" ht="15" customHeight="1">
      <c r="A42" s="184" t="s">
        <v>349</v>
      </c>
      <c r="B42" s="184" t="s">
        <v>2089</v>
      </c>
      <c r="C42" s="185" t="s">
        <v>128</v>
      </c>
      <c r="D42" s="186" t="s">
        <v>31</v>
      </c>
      <c r="E42" s="186" t="s">
        <v>300</v>
      </c>
      <c r="F42" s="185" t="s">
        <v>200</v>
      </c>
      <c r="G42" s="186" t="s">
        <v>32</v>
      </c>
      <c r="H42" s="187" t="s">
        <v>301</v>
      </c>
      <c r="I42" s="188" t="s">
        <v>2090</v>
      </c>
      <c r="J42" s="107"/>
    </row>
    <row r="43" spans="1:10" s="23" customFormat="1" ht="15" customHeight="1">
      <c r="A43" s="164"/>
      <c r="B43" s="164"/>
      <c r="C43" s="124"/>
      <c r="D43" s="165"/>
      <c r="E43" s="165"/>
      <c r="F43" s="124"/>
      <c r="G43" s="165"/>
      <c r="H43" s="125"/>
      <c r="I43" s="164"/>
      <c r="J43" s="109"/>
    </row>
    <row r="44" spans="1:10" s="23" customFormat="1" ht="15" customHeight="1">
      <c r="A44" s="164"/>
      <c r="B44" s="164"/>
      <c r="C44" s="124"/>
      <c r="D44" s="165"/>
      <c r="E44" s="165"/>
      <c r="F44" s="124"/>
      <c r="G44" s="165"/>
      <c r="H44" s="125"/>
      <c r="I44" s="168" t="s">
        <v>2091</v>
      </c>
      <c r="J44" s="109"/>
    </row>
    <row r="45" spans="1:10" s="4" customFormat="1" ht="15" customHeight="1">
      <c r="A45" s="179" t="s">
        <v>347</v>
      </c>
      <c r="B45" s="179" t="s">
        <v>2062</v>
      </c>
      <c r="C45" s="180" t="s">
        <v>138</v>
      </c>
      <c r="D45" s="181" t="s">
        <v>126</v>
      </c>
      <c r="E45" s="181" t="s">
        <v>127</v>
      </c>
      <c r="F45" s="180" t="s">
        <v>111</v>
      </c>
      <c r="G45" s="181" t="s">
        <v>121</v>
      </c>
      <c r="H45" s="182" t="s">
        <v>122</v>
      </c>
      <c r="I45" s="183" t="s">
        <v>1803</v>
      </c>
      <c r="J45" s="108"/>
    </row>
    <row r="46" spans="1:10" ht="15" customHeight="1">
      <c r="A46" s="184" t="s">
        <v>348</v>
      </c>
      <c r="B46" s="184" t="s">
        <v>2064</v>
      </c>
      <c r="C46" s="185" t="s">
        <v>138</v>
      </c>
      <c r="D46" s="186" t="s">
        <v>273</v>
      </c>
      <c r="E46" s="186" t="s">
        <v>274</v>
      </c>
      <c r="F46" s="185" t="s">
        <v>111</v>
      </c>
      <c r="G46" s="186" t="s">
        <v>159</v>
      </c>
      <c r="H46" s="187" t="s">
        <v>271</v>
      </c>
      <c r="I46" s="188" t="s">
        <v>2092</v>
      </c>
      <c r="J46" s="107"/>
    </row>
    <row r="47" spans="1:10" ht="15" customHeight="1">
      <c r="A47" s="184" t="s">
        <v>349</v>
      </c>
      <c r="B47" s="184" t="s">
        <v>2068</v>
      </c>
      <c r="C47" s="185" t="s">
        <v>138</v>
      </c>
      <c r="D47" s="186" t="s">
        <v>137</v>
      </c>
      <c r="E47" s="186" t="s">
        <v>212</v>
      </c>
      <c r="F47" s="185" t="s">
        <v>431</v>
      </c>
      <c r="G47" s="186" t="s">
        <v>118</v>
      </c>
      <c r="H47" s="187" t="s">
        <v>124</v>
      </c>
      <c r="I47" s="188" t="s">
        <v>2093</v>
      </c>
      <c r="J47" s="107"/>
    </row>
    <row r="48" spans="1:10" ht="15" customHeight="1">
      <c r="A48" s="164"/>
      <c r="B48" s="164"/>
      <c r="C48" s="124"/>
      <c r="D48" s="165"/>
      <c r="E48" s="165"/>
      <c r="F48" s="124"/>
      <c r="G48" s="165"/>
      <c r="H48" s="125"/>
      <c r="I48" s="164"/>
      <c r="J48" s="107"/>
    </row>
    <row r="49" spans="1:10" ht="15" customHeight="1">
      <c r="A49" s="164"/>
      <c r="B49" s="164"/>
      <c r="C49" s="124"/>
      <c r="D49" s="165"/>
      <c r="E49" s="165"/>
      <c r="F49" s="124"/>
      <c r="G49" s="165"/>
      <c r="H49" s="125"/>
      <c r="I49" s="168" t="s">
        <v>2094</v>
      </c>
      <c r="J49" s="107"/>
    </row>
    <row r="50" spans="1:10" s="5" customFormat="1" ht="15" customHeight="1">
      <c r="A50" s="179" t="s">
        <v>347</v>
      </c>
      <c r="B50" s="179" t="s">
        <v>2095</v>
      </c>
      <c r="C50" s="180" t="s">
        <v>120</v>
      </c>
      <c r="D50" s="181" t="s">
        <v>321</v>
      </c>
      <c r="E50" s="181" t="s">
        <v>322</v>
      </c>
      <c r="F50" s="180" t="s">
        <v>111</v>
      </c>
      <c r="G50" s="181" t="s">
        <v>186</v>
      </c>
      <c r="H50" s="182" t="s">
        <v>323</v>
      </c>
      <c r="I50" s="183" t="s">
        <v>1990</v>
      </c>
      <c r="J50" s="110"/>
    </row>
    <row r="51" spans="1:10" ht="15" customHeight="1">
      <c r="A51" s="184" t="s">
        <v>348</v>
      </c>
      <c r="B51" s="184" t="s">
        <v>2096</v>
      </c>
      <c r="C51" s="185" t="s">
        <v>120</v>
      </c>
      <c r="D51" s="186" t="s">
        <v>205</v>
      </c>
      <c r="E51" s="186" t="s">
        <v>206</v>
      </c>
      <c r="F51" s="185" t="s">
        <v>111</v>
      </c>
      <c r="G51" s="186" t="s">
        <v>186</v>
      </c>
      <c r="H51" s="187" t="s">
        <v>326</v>
      </c>
      <c r="I51" s="188" t="s">
        <v>2097</v>
      </c>
      <c r="J51" s="107"/>
    </row>
    <row r="52" spans="1:10" ht="15" customHeight="1">
      <c r="A52" s="184" t="s">
        <v>349</v>
      </c>
      <c r="B52" s="184" t="s">
        <v>2098</v>
      </c>
      <c r="C52" s="185" t="s">
        <v>120</v>
      </c>
      <c r="D52" s="186" t="s">
        <v>328</v>
      </c>
      <c r="E52" s="186" t="s">
        <v>257</v>
      </c>
      <c r="F52" s="185" t="s">
        <v>111</v>
      </c>
      <c r="G52" s="186" t="s">
        <v>186</v>
      </c>
      <c r="H52" s="187" t="s">
        <v>427</v>
      </c>
      <c r="I52" s="188" t="s">
        <v>2099</v>
      </c>
      <c r="J52" s="107"/>
    </row>
    <row r="53" spans="1:10" s="4" customFormat="1" ht="15" customHeight="1">
      <c r="A53" s="164"/>
      <c r="B53" s="164"/>
      <c r="C53" s="124"/>
      <c r="D53" s="165"/>
      <c r="E53" s="165"/>
      <c r="F53" s="124"/>
      <c r="G53" s="165"/>
      <c r="H53" s="125"/>
      <c r="I53" s="164"/>
      <c r="J53" s="108"/>
    </row>
    <row r="54" spans="1:10" ht="15" customHeight="1">
      <c r="A54" s="164"/>
      <c r="B54" s="164"/>
      <c r="C54" s="124"/>
      <c r="D54" s="165"/>
      <c r="E54" s="165"/>
      <c r="F54" s="124"/>
      <c r="G54" s="165"/>
      <c r="H54" s="125"/>
      <c r="I54" s="168"/>
      <c r="J54" s="107"/>
    </row>
    <row r="55" spans="1:10" ht="12.75">
      <c r="A55" s="164"/>
      <c r="B55" s="164"/>
      <c r="C55" s="124"/>
      <c r="D55" s="165"/>
      <c r="E55" s="165"/>
      <c r="F55" s="124"/>
      <c r="G55" s="165"/>
      <c r="H55" s="125"/>
      <c r="I55" s="164"/>
      <c r="J55" s="107"/>
    </row>
    <row r="56" spans="1:10" ht="12.75">
      <c r="A56" s="164"/>
      <c r="B56" s="164"/>
      <c r="C56" s="124"/>
      <c r="D56" s="165"/>
      <c r="E56" s="165"/>
      <c r="F56" s="124"/>
      <c r="G56" s="165"/>
      <c r="H56" s="125"/>
      <c r="I56" s="164"/>
      <c r="J56" s="107"/>
    </row>
    <row r="57" spans="1:10" ht="12.75">
      <c r="A57" s="164"/>
      <c r="B57" s="164"/>
      <c r="C57" s="124"/>
      <c r="D57" s="165"/>
      <c r="E57" s="165"/>
      <c r="F57" s="124"/>
      <c r="G57" s="165"/>
      <c r="H57" s="125"/>
      <c r="I57" s="164"/>
      <c r="J57" s="107"/>
    </row>
    <row r="58" spans="1:10" ht="12.75">
      <c r="A58" s="164"/>
      <c r="B58" s="164"/>
      <c r="C58" s="124"/>
      <c r="D58" s="165"/>
      <c r="E58" s="165"/>
      <c r="F58" s="124"/>
      <c r="G58" s="165"/>
      <c r="H58" s="125"/>
      <c r="I58" s="164"/>
      <c r="J58" s="107"/>
    </row>
    <row r="59" spans="1:10" ht="12.75">
      <c r="A59" s="164"/>
      <c r="B59" s="164"/>
      <c r="C59" s="124"/>
      <c r="D59" s="165"/>
      <c r="E59" s="165"/>
      <c r="F59" s="124"/>
      <c r="G59" s="165"/>
      <c r="H59" s="125"/>
      <c r="I59" s="164"/>
      <c r="J59" s="107"/>
    </row>
    <row r="60" spans="1:10" ht="12.75">
      <c r="A60" s="164"/>
      <c r="B60" s="164"/>
      <c r="C60" s="124"/>
      <c r="D60" s="165"/>
      <c r="E60" s="165"/>
      <c r="F60" s="124"/>
      <c r="G60" s="165"/>
      <c r="H60" s="125"/>
      <c r="I60" s="164"/>
      <c r="J60" s="107"/>
    </row>
    <row r="61" spans="1:10" ht="12.75">
      <c r="A61" s="164"/>
      <c r="B61" s="164"/>
      <c r="C61" s="124"/>
      <c r="D61" s="165"/>
      <c r="E61" s="165"/>
      <c r="F61" s="124"/>
      <c r="G61" s="165"/>
      <c r="H61" s="125"/>
      <c r="I61" s="164"/>
      <c r="J61" s="107"/>
    </row>
    <row r="62" spans="1:10" ht="12.75">
      <c r="A62" s="164"/>
      <c r="B62" s="164"/>
      <c r="C62" s="124"/>
      <c r="D62" s="165"/>
      <c r="E62" s="165"/>
      <c r="F62" s="124"/>
      <c r="G62" s="165"/>
      <c r="H62" s="125"/>
      <c r="I62" s="164"/>
      <c r="J62" s="107"/>
    </row>
    <row r="63" spans="1:10" ht="12.75">
      <c r="A63" s="164"/>
      <c r="B63" s="164"/>
      <c r="C63" s="124"/>
      <c r="D63" s="165"/>
      <c r="E63" s="165"/>
      <c r="F63" s="124"/>
      <c r="G63" s="165"/>
      <c r="H63" s="125"/>
      <c r="I63" s="164"/>
      <c r="J63" s="107"/>
    </row>
    <row r="64" spans="1:10" ht="12.75">
      <c r="A64" s="164"/>
      <c r="B64" s="164"/>
      <c r="C64" s="124"/>
      <c r="D64" s="165"/>
      <c r="E64" s="165"/>
      <c r="F64" s="124"/>
      <c r="G64" s="165"/>
      <c r="H64" s="125"/>
      <c r="I64" s="164"/>
      <c r="J64" s="107"/>
    </row>
    <row r="65" spans="1:10" ht="12.75">
      <c r="A65" s="164"/>
      <c r="B65" s="164"/>
      <c r="C65" s="124"/>
      <c r="D65" s="165"/>
      <c r="E65" s="165"/>
      <c r="F65" s="124"/>
      <c r="G65" s="165"/>
      <c r="H65" s="125"/>
      <c r="I65" s="164"/>
      <c r="J65" s="107"/>
    </row>
    <row r="66" spans="1:10" ht="12.75">
      <c r="A66" s="164"/>
      <c r="B66" s="164"/>
      <c r="C66" s="124"/>
      <c r="D66" s="165"/>
      <c r="E66" s="165"/>
      <c r="F66" s="124"/>
      <c r="G66" s="165"/>
      <c r="H66" s="125"/>
      <c r="I66" s="164"/>
      <c r="J66" s="107"/>
    </row>
    <row r="67" spans="1:10" ht="12.75">
      <c r="A67" s="164"/>
      <c r="B67" s="164"/>
      <c r="C67" s="124"/>
      <c r="D67" s="165"/>
      <c r="E67" s="165"/>
      <c r="F67" s="124"/>
      <c r="G67" s="165"/>
      <c r="H67" s="125"/>
      <c r="I67" s="164"/>
      <c r="J67" s="107"/>
    </row>
    <row r="68" spans="1:10" ht="12.75">
      <c r="A68" s="164"/>
      <c r="B68" s="164"/>
      <c r="C68" s="124"/>
      <c r="D68" s="165"/>
      <c r="E68" s="165"/>
      <c r="F68" s="124"/>
      <c r="G68" s="165"/>
      <c r="H68" s="125"/>
      <c r="I68" s="164"/>
      <c r="J68" s="107"/>
    </row>
    <row r="69" spans="1:10" ht="12.75">
      <c r="A69" s="164"/>
      <c r="B69" s="164"/>
      <c r="C69" s="124"/>
      <c r="D69" s="165"/>
      <c r="E69" s="165"/>
      <c r="F69" s="124"/>
      <c r="G69" s="165"/>
      <c r="H69" s="125"/>
      <c r="I69" s="164"/>
      <c r="J69" s="107"/>
    </row>
    <row r="70" spans="1:10" ht="12.75">
      <c r="A70" s="164"/>
      <c r="B70" s="164"/>
      <c r="C70" s="124"/>
      <c r="D70" s="165"/>
      <c r="E70" s="165"/>
      <c r="F70" s="124"/>
      <c r="G70" s="165"/>
      <c r="H70" s="125"/>
      <c r="I70" s="164"/>
      <c r="J70" s="107"/>
    </row>
    <row r="71" spans="1:10" ht="12.75">
      <c r="A71" s="164"/>
      <c r="B71" s="164"/>
      <c r="C71" s="124"/>
      <c r="D71" s="165"/>
      <c r="E71" s="165"/>
      <c r="F71" s="124"/>
      <c r="G71" s="165"/>
      <c r="H71" s="125"/>
      <c r="I71" s="164"/>
      <c r="J71" s="107"/>
    </row>
    <row r="72" spans="1:10" ht="12.75">
      <c r="A72" s="164"/>
      <c r="B72" s="164"/>
      <c r="C72" s="124"/>
      <c r="D72" s="165"/>
      <c r="E72" s="165"/>
      <c r="F72" s="124"/>
      <c r="G72" s="165"/>
      <c r="H72" s="125"/>
      <c r="I72" s="164"/>
      <c r="J72" s="107"/>
    </row>
    <row r="73" spans="1:9" ht="12.75">
      <c r="A73" s="164"/>
      <c r="B73" s="164"/>
      <c r="C73" s="124"/>
      <c r="D73" s="116"/>
      <c r="E73" s="116"/>
      <c r="F73" s="124"/>
      <c r="G73" s="116"/>
      <c r="H73" s="125"/>
      <c r="I73" s="164"/>
    </row>
    <row r="74" spans="1:9" ht="12.75">
      <c r="A74" s="164"/>
      <c r="B74" s="164"/>
      <c r="C74" s="124"/>
      <c r="D74" s="116"/>
      <c r="E74" s="116"/>
      <c r="F74" s="124"/>
      <c r="G74" s="116"/>
      <c r="H74" s="125"/>
      <c r="I74" s="164"/>
    </row>
    <row r="75" spans="1:9" ht="12.75">
      <c r="A75" s="164"/>
      <c r="B75" s="164"/>
      <c r="C75" s="124"/>
      <c r="D75" s="116"/>
      <c r="E75" s="116"/>
      <c r="F75" s="124"/>
      <c r="G75" s="116"/>
      <c r="H75" s="125"/>
      <c r="I75" s="164"/>
    </row>
    <row r="76" spans="1:9" ht="12.75">
      <c r="A76" s="164"/>
      <c r="B76" s="164"/>
      <c r="C76" s="124"/>
      <c r="D76" s="116"/>
      <c r="E76" s="116"/>
      <c r="F76" s="124"/>
      <c r="G76" s="116"/>
      <c r="H76" s="125"/>
      <c r="I76" s="164"/>
    </row>
    <row r="77" spans="1:9" ht="12.75">
      <c r="A77" s="164"/>
      <c r="B77" s="164"/>
      <c r="C77" s="124"/>
      <c r="D77" s="116"/>
      <c r="E77" s="116"/>
      <c r="F77" s="124"/>
      <c r="G77" s="116"/>
      <c r="H77" s="125"/>
      <c r="I77" s="164"/>
    </row>
    <row r="78" spans="1:9" ht="12.75">
      <c r="A78" s="164"/>
      <c r="B78" s="164"/>
      <c r="C78" s="124"/>
      <c r="D78" s="116"/>
      <c r="E78" s="116"/>
      <c r="F78" s="124"/>
      <c r="G78" s="116"/>
      <c r="H78" s="125"/>
      <c r="I78" s="164"/>
    </row>
    <row r="79" spans="1:9" ht="12.75">
      <c r="A79" s="164"/>
      <c r="B79" s="164"/>
      <c r="C79" s="124"/>
      <c r="D79" s="116"/>
      <c r="E79" s="116"/>
      <c r="F79" s="124"/>
      <c r="G79" s="116"/>
      <c r="H79" s="125"/>
      <c r="I79" s="164"/>
    </row>
    <row r="80" spans="1:9" ht="12.75">
      <c r="A80" s="164"/>
      <c r="B80" s="164"/>
      <c r="C80" s="124"/>
      <c r="D80" s="116"/>
      <c r="E80" s="116"/>
      <c r="F80" s="124"/>
      <c r="G80" s="116"/>
      <c r="H80" s="125"/>
      <c r="I80" s="164"/>
    </row>
    <row r="81" spans="1:9" ht="12.75">
      <c r="A81" s="164"/>
      <c r="B81" s="164"/>
      <c r="C81" s="124"/>
      <c r="D81" s="116"/>
      <c r="E81" s="116"/>
      <c r="F81" s="124"/>
      <c r="G81" s="116"/>
      <c r="H81" s="125"/>
      <c r="I81" s="164"/>
    </row>
    <row r="82" spans="1:9" ht="12.75">
      <c r="A82" s="164"/>
      <c r="B82" s="164"/>
      <c r="C82" s="124"/>
      <c r="D82" s="116"/>
      <c r="E82" s="116"/>
      <c r="F82" s="124"/>
      <c r="G82" s="116"/>
      <c r="H82" s="125"/>
      <c r="I82" s="164"/>
    </row>
    <row r="83" spans="1:9" ht="12.75">
      <c r="A83" s="164"/>
      <c r="B83" s="164"/>
      <c r="C83" s="124"/>
      <c r="D83" s="116"/>
      <c r="E83" s="116"/>
      <c r="F83" s="124"/>
      <c r="G83" s="116"/>
      <c r="H83" s="125"/>
      <c r="I83" s="164"/>
    </row>
    <row r="84" spans="1:9" ht="12.75">
      <c r="A84" s="164"/>
      <c r="B84" s="164"/>
      <c r="C84" s="124"/>
      <c r="D84" s="116"/>
      <c r="E84" s="116"/>
      <c r="F84" s="124"/>
      <c r="G84" s="116"/>
      <c r="H84" s="125"/>
      <c r="I84" s="164"/>
    </row>
    <row r="85" spans="1:9" ht="12.75">
      <c r="A85" s="164"/>
      <c r="B85" s="164"/>
      <c r="C85" s="124"/>
      <c r="D85" s="116"/>
      <c r="E85" s="116"/>
      <c r="F85" s="124"/>
      <c r="G85" s="116"/>
      <c r="H85" s="125"/>
      <c r="I85" s="164"/>
    </row>
    <row r="86" spans="1:9" ht="12.75">
      <c r="A86" s="164"/>
      <c r="B86" s="164"/>
      <c r="C86" s="124"/>
      <c r="D86" s="116"/>
      <c r="E86" s="116"/>
      <c r="F86" s="124"/>
      <c r="G86" s="116"/>
      <c r="H86" s="125"/>
      <c r="I86" s="164"/>
    </row>
    <row r="87" spans="1:9" ht="12.75">
      <c r="A87" s="164"/>
      <c r="B87" s="164"/>
      <c r="C87" s="124"/>
      <c r="D87" s="116"/>
      <c r="E87" s="116"/>
      <c r="F87" s="124"/>
      <c r="G87" s="116"/>
      <c r="H87" s="125"/>
      <c r="I87" s="164"/>
    </row>
    <row r="88" spans="1:9" ht="12.75">
      <c r="A88" s="164"/>
      <c r="B88" s="164"/>
      <c r="C88" s="124"/>
      <c r="D88" s="116"/>
      <c r="E88" s="116"/>
      <c r="F88" s="124"/>
      <c r="G88" s="116"/>
      <c r="H88" s="125"/>
      <c r="I88" s="164"/>
    </row>
    <row r="89" spans="1:9" ht="12.75">
      <c r="A89" s="164"/>
      <c r="B89" s="164"/>
      <c r="C89" s="124"/>
      <c r="D89" s="116"/>
      <c r="E89" s="116"/>
      <c r="F89" s="124"/>
      <c r="G89" s="116"/>
      <c r="H89" s="125"/>
      <c r="I89" s="164"/>
    </row>
    <row r="90" spans="1:9" ht="12.75">
      <c r="A90" s="164"/>
      <c r="B90" s="164"/>
      <c r="C90" s="124"/>
      <c r="D90" s="116"/>
      <c r="E90" s="116"/>
      <c r="F90" s="124"/>
      <c r="G90" s="116"/>
      <c r="H90" s="125"/>
      <c r="I90" s="164"/>
    </row>
    <row r="91" spans="1:9" ht="12.75">
      <c r="A91" s="164"/>
      <c r="B91" s="164"/>
      <c r="C91" s="124"/>
      <c r="D91" s="116"/>
      <c r="E91" s="116"/>
      <c r="F91" s="124"/>
      <c r="G91" s="116"/>
      <c r="H91" s="125"/>
      <c r="I91" s="164"/>
    </row>
    <row r="92" spans="1:9" ht="12.75">
      <c r="A92" s="164"/>
      <c r="B92" s="164"/>
      <c r="C92" s="124"/>
      <c r="D92" s="116"/>
      <c r="E92" s="116"/>
      <c r="F92" s="124"/>
      <c r="G92" s="116"/>
      <c r="H92" s="125"/>
      <c r="I92" s="164"/>
    </row>
    <row r="93" spans="1:9" ht="12.75">
      <c r="A93" s="164"/>
      <c r="B93" s="164"/>
      <c r="C93" s="124"/>
      <c r="D93" s="116"/>
      <c r="E93" s="116"/>
      <c r="F93" s="124"/>
      <c r="G93" s="116"/>
      <c r="H93" s="125"/>
      <c r="I93" s="164"/>
    </row>
    <row r="94" spans="1:9" ht="12.75">
      <c r="A94" s="164"/>
      <c r="B94" s="164"/>
      <c r="C94" s="124"/>
      <c r="D94" s="116"/>
      <c r="E94" s="116"/>
      <c r="F94" s="124"/>
      <c r="G94" s="116"/>
      <c r="H94" s="125"/>
      <c r="I94" s="164"/>
    </row>
    <row r="95" spans="1:9" ht="12.75">
      <c r="A95" s="164"/>
      <c r="B95" s="164"/>
      <c r="C95" s="124"/>
      <c r="D95" s="116"/>
      <c r="E95" s="116"/>
      <c r="F95" s="124"/>
      <c r="G95" s="116"/>
      <c r="H95" s="125"/>
      <c r="I95" s="164"/>
    </row>
    <row r="96" spans="1:9" ht="12.75">
      <c r="A96" s="164"/>
      <c r="B96" s="164"/>
      <c r="C96" s="124"/>
      <c r="D96" s="116"/>
      <c r="E96" s="116"/>
      <c r="F96" s="124"/>
      <c r="G96" s="116"/>
      <c r="H96" s="125"/>
      <c r="I96" s="164"/>
    </row>
    <row r="97" spans="1:9" ht="12.75">
      <c r="A97" s="164"/>
      <c r="B97" s="164"/>
      <c r="C97" s="124"/>
      <c r="D97" s="116"/>
      <c r="E97" s="116"/>
      <c r="F97" s="124"/>
      <c r="G97" s="116"/>
      <c r="H97" s="125"/>
      <c r="I97" s="164"/>
    </row>
    <row r="98" spans="1:9" ht="12.75">
      <c r="A98" s="164"/>
      <c r="B98" s="164"/>
      <c r="C98" s="124"/>
      <c r="D98" s="116"/>
      <c r="E98" s="116"/>
      <c r="F98" s="124"/>
      <c r="G98" s="116"/>
      <c r="H98" s="125"/>
      <c r="I98" s="164"/>
    </row>
    <row r="99" spans="1:9" ht="12.75">
      <c r="A99" s="164"/>
      <c r="B99" s="164"/>
      <c r="C99" s="124"/>
      <c r="D99" s="116"/>
      <c r="E99" s="116"/>
      <c r="F99" s="124"/>
      <c r="G99" s="116"/>
      <c r="H99" s="125"/>
      <c r="I99" s="164"/>
    </row>
    <row r="100" spans="1:9" ht="12.75">
      <c r="A100" s="164"/>
      <c r="B100" s="164"/>
      <c r="C100" s="124"/>
      <c r="D100" s="116"/>
      <c r="E100" s="116"/>
      <c r="F100" s="124"/>
      <c r="G100" s="116"/>
      <c r="H100" s="125"/>
      <c r="I100" s="164"/>
    </row>
    <row r="101" spans="1:9" ht="12.75">
      <c r="A101" s="164"/>
      <c r="B101" s="164"/>
      <c r="C101" s="124"/>
      <c r="D101" s="116"/>
      <c r="E101" s="116"/>
      <c r="F101" s="124"/>
      <c r="G101" s="116"/>
      <c r="H101" s="125"/>
      <c r="I101" s="164"/>
    </row>
    <row r="102" spans="1:9" ht="12.75">
      <c r="A102" s="164"/>
      <c r="B102" s="164"/>
      <c r="C102" s="124"/>
      <c r="D102" s="116"/>
      <c r="E102" s="116"/>
      <c r="F102" s="124"/>
      <c r="G102" s="116"/>
      <c r="H102" s="125"/>
      <c r="I102" s="164"/>
    </row>
    <row r="103" spans="1:9" ht="12.75">
      <c r="A103" s="164"/>
      <c r="B103" s="164"/>
      <c r="C103" s="124"/>
      <c r="D103" s="116"/>
      <c r="E103" s="116"/>
      <c r="F103" s="124"/>
      <c r="G103" s="116"/>
      <c r="H103" s="125"/>
      <c r="I103" s="164"/>
    </row>
    <row r="104" spans="1:9" ht="12.75">
      <c r="A104" s="164"/>
      <c r="B104" s="164"/>
      <c r="C104" s="124"/>
      <c r="D104" s="116"/>
      <c r="E104" s="116"/>
      <c r="F104" s="124"/>
      <c r="G104" s="116"/>
      <c r="H104" s="125"/>
      <c r="I104" s="164"/>
    </row>
    <row r="105" spans="1:9" ht="12.75">
      <c r="A105" s="164"/>
      <c r="B105" s="164"/>
      <c r="C105" s="124"/>
      <c r="D105" s="116"/>
      <c r="E105" s="116"/>
      <c r="F105" s="124"/>
      <c r="G105" s="116"/>
      <c r="H105" s="125"/>
      <c r="I105" s="164"/>
    </row>
    <row r="106" spans="1:9" ht="12.75">
      <c r="A106" s="164"/>
      <c r="B106" s="164"/>
      <c r="C106" s="124"/>
      <c r="D106" s="116"/>
      <c r="E106" s="116"/>
      <c r="F106" s="124"/>
      <c r="G106" s="116"/>
      <c r="H106" s="125"/>
      <c r="I106" s="164"/>
    </row>
    <row r="107" spans="1:9" ht="12.75">
      <c r="A107" s="164"/>
      <c r="B107" s="164"/>
      <c r="C107" s="124"/>
      <c r="D107" s="116"/>
      <c r="E107" s="116"/>
      <c r="F107" s="124"/>
      <c r="G107" s="116"/>
      <c r="H107" s="125"/>
      <c r="I107" s="164"/>
    </row>
    <row r="108" spans="1:9" ht="12.75">
      <c r="A108" s="164"/>
      <c r="B108" s="164"/>
      <c r="C108" s="124"/>
      <c r="D108" s="116"/>
      <c r="E108" s="116"/>
      <c r="F108" s="124"/>
      <c r="G108" s="116"/>
      <c r="H108" s="125"/>
      <c r="I108" s="164"/>
    </row>
    <row r="109" spans="1:9" ht="12.75">
      <c r="A109" s="164"/>
      <c r="B109" s="164"/>
      <c r="C109" s="124"/>
      <c r="D109" s="116"/>
      <c r="E109" s="116"/>
      <c r="F109" s="124"/>
      <c r="G109" s="116"/>
      <c r="H109" s="125"/>
      <c r="I109" s="164"/>
    </row>
    <row r="110" spans="1:9" ht="12.75">
      <c r="A110" s="164"/>
      <c r="B110" s="164"/>
      <c r="C110" s="124"/>
      <c r="D110" s="116"/>
      <c r="E110" s="116"/>
      <c r="F110" s="124"/>
      <c r="G110" s="116"/>
      <c r="H110" s="125"/>
      <c r="I110" s="164"/>
    </row>
    <row r="111" spans="1:9" ht="12.75">
      <c r="A111" s="164"/>
      <c r="B111" s="164"/>
      <c r="C111" s="124"/>
      <c r="D111" s="116"/>
      <c r="E111" s="116"/>
      <c r="F111" s="124"/>
      <c r="G111" s="116"/>
      <c r="H111" s="125"/>
      <c r="I111" s="164"/>
    </row>
    <row r="112" spans="1:9" ht="12.75">
      <c r="A112" s="164"/>
      <c r="B112" s="164"/>
      <c r="C112" s="124"/>
      <c r="D112" s="116"/>
      <c r="E112" s="116"/>
      <c r="F112" s="124"/>
      <c r="G112" s="116"/>
      <c r="H112" s="125"/>
      <c r="I112" s="164"/>
    </row>
    <row r="113" spans="1:9" ht="12.75">
      <c r="A113" s="164"/>
      <c r="B113" s="164"/>
      <c r="C113" s="124"/>
      <c r="D113" s="116"/>
      <c r="E113" s="116"/>
      <c r="F113" s="124"/>
      <c r="G113" s="116"/>
      <c r="H113" s="125"/>
      <c r="I113" s="164"/>
    </row>
    <row r="114" spans="1:9" ht="12.75">
      <c r="A114" s="164"/>
      <c r="B114" s="164"/>
      <c r="C114" s="124"/>
      <c r="D114" s="116"/>
      <c r="E114" s="116"/>
      <c r="F114" s="124"/>
      <c r="G114" s="116"/>
      <c r="H114" s="125"/>
      <c r="I114" s="164"/>
    </row>
    <row r="115" spans="1:9" ht="12.75">
      <c r="A115" s="164"/>
      <c r="B115" s="164"/>
      <c r="C115" s="124"/>
      <c r="D115" s="116"/>
      <c r="E115" s="116"/>
      <c r="F115" s="124"/>
      <c r="G115" s="116"/>
      <c r="H115" s="125"/>
      <c r="I115" s="164"/>
    </row>
    <row r="116" spans="1:9" ht="12.75">
      <c r="A116" s="164"/>
      <c r="B116" s="164"/>
      <c r="C116" s="124"/>
      <c r="D116" s="116"/>
      <c r="E116" s="116"/>
      <c r="F116" s="124"/>
      <c r="G116" s="116"/>
      <c r="H116" s="125"/>
      <c r="I116" s="164"/>
    </row>
    <row r="117" spans="1:9" ht="12.75">
      <c r="A117" s="164"/>
      <c r="B117" s="164"/>
      <c r="C117" s="124"/>
      <c r="D117" s="116"/>
      <c r="E117" s="116"/>
      <c r="F117" s="124"/>
      <c r="G117" s="116"/>
      <c r="H117" s="125"/>
      <c r="I117" s="164"/>
    </row>
    <row r="118" spans="1:9" ht="12.75">
      <c r="A118" s="164"/>
      <c r="B118" s="164"/>
      <c r="C118" s="124"/>
      <c r="D118" s="116"/>
      <c r="E118" s="116"/>
      <c r="F118" s="124"/>
      <c r="G118" s="116"/>
      <c r="H118" s="125"/>
      <c r="I118" s="164"/>
    </row>
    <row r="119" spans="1:9" ht="12.75">
      <c r="A119" s="164"/>
      <c r="B119" s="164"/>
      <c r="C119" s="124"/>
      <c r="D119" s="116"/>
      <c r="E119" s="116"/>
      <c r="F119" s="124"/>
      <c r="G119" s="116"/>
      <c r="H119" s="125"/>
      <c r="I119" s="164"/>
    </row>
    <row r="120" spans="1:9" ht="12.75">
      <c r="A120" s="164"/>
      <c r="B120" s="164"/>
      <c r="C120" s="124"/>
      <c r="D120" s="116"/>
      <c r="E120" s="116"/>
      <c r="F120" s="124"/>
      <c r="G120" s="116"/>
      <c r="H120" s="125"/>
      <c r="I120" s="164"/>
    </row>
    <row r="121" spans="1:9" ht="12.75">
      <c r="A121" s="164"/>
      <c r="B121" s="164"/>
      <c r="C121" s="124"/>
      <c r="D121" s="116"/>
      <c r="E121" s="116"/>
      <c r="F121" s="124"/>
      <c r="G121" s="116"/>
      <c r="H121" s="125"/>
      <c r="I121" s="164"/>
    </row>
    <row r="122" spans="1:9" ht="12.75">
      <c r="A122" s="164"/>
      <c r="B122" s="164"/>
      <c r="C122" s="124"/>
      <c r="D122" s="116"/>
      <c r="E122" s="116"/>
      <c r="F122" s="124"/>
      <c r="G122" s="116"/>
      <c r="H122" s="125"/>
      <c r="I122" s="164"/>
    </row>
    <row r="123" spans="1:9" ht="12.75">
      <c r="A123" s="164"/>
      <c r="B123" s="164"/>
      <c r="C123" s="124"/>
      <c r="D123" s="116"/>
      <c r="E123" s="116"/>
      <c r="F123" s="124"/>
      <c r="G123" s="116"/>
      <c r="H123" s="125"/>
      <c r="I123" s="164"/>
    </row>
    <row r="124" spans="1:9" ht="12.75">
      <c r="A124" s="164"/>
      <c r="B124" s="164"/>
      <c r="C124" s="124"/>
      <c r="D124" s="116"/>
      <c r="E124" s="116"/>
      <c r="F124" s="124"/>
      <c r="G124" s="116"/>
      <c r="H124" s="125"/>
      <c r="I124" s="164"/>
    </row>
    <row r="125" spans="1:9" ht="12.75">
      <c r="A125" s="164"/>
      <c r="B125" s="164"/>
      <c r="C125" s="124"/>
      <c r="D125" s="116"/>
      <c r="E125" s="116"/>
      <c r="F125" s="124"/>
      <c r="G125" s="116"/>
      <c r="H125" s="125"/>
      <c r="I125" s="164"/>
    </row>
    <row r="126" spans="1:9" ht="12.75">
      <c r="A126" s="164"/>
      <c r="B126" s="164"/>
      <c r="C126" s="124"/>
      <c r="D126" s="116"/>
      <c r="E126" s="116"/>
      <c r="F126" s="124"/>
      <c r="G126" s="116"/>
      <c r="H126" s="125"/>
      <c r="I126" s="164"/>
    </row>
    <row r="127" spans="1:9" ht="12.75">
      <c r="A127" s="164"/>
      <c r="B127" s="164"/>
      <c r="C127" s="124"/>
      <c r="D127" s="116"/>
      <c r="E127" s="116"/>
      <c r="F127" s="124"/>
      <c r="G127" s="116"/>
      <c r="H127" s="125"/>
      <c r="I127" s="164"/>
    </row>
    <row r="128" spans="1:9" ht="12.75">
      <c r="A128" s="164"/>
      <c r="B128" s="164"/>
      <c r="C128" s="124"/>
      <c r="D128" s="116"/>
      <c r="E128" s="116"/>
      <c r="F128" s="124"/>
      <c r="G128" s="116"/>
      <c r="H128" s="125"/>
      <c r="I128" s="164"/>
    </row>
    <row r="129" spans="1:9" ht="12.75">
      <c r="A129" s="164"/>
      <c r="B129" s="164"/>
      <c r="C129" s="124"/>
      <c r="D129" s="116"/>
      <c r="E129" s="116"/>
      <c r="F129" s="124"/>
      <c r="G129" s="116"/>
      <c r="H129" s="125"/>
      <c r="I129" s="164"/>
    </row>
    <row r="130" spans="1:9" ht="12.75">
      <c r="A130" s="164"/>
      <c r="B130" s="164"/>
      <c r="C130" s="124"/>
      <c r="D130" s="116"/>
      <c r="E130" s="116"/>
      <c r="F130" s="124"/>
      <c r="G130" s="116"/>
      <c r="H130" s="125"/>
      <c r="I130" s="164"/>
    </row>
    <row r="131" spans="1:9" ht="12.75">
      <c r="A131" s="164"/>
      <c r="B131" s="164"/>
      <c r="C131" s="124"/>
      <c r="D131" s="116"/>
      <c r="E131" s="116"/>
      <c r="F131" s="124"/>
      <c r="G131" s="116"/>
      <c r="H131" s="125"/>
      <c r="I131" s="164"/>
    </row>
    <row r="132" spans="1:9" ht="12.75">
      <c r="A132" s="164"/>
      <c r="B132" s="164"/>
      <c r="C132" s="124"/>
      <c r="D132" s="116"/>
      <c r="E132" s="116"/>
      <c r="F132" s="124"/>
      <c r="G132" s="116"/>
      <c r="H132" s="125"/>
      <c r="I132" s="164"/>
    </row>
    <row r="133" spans="1:9" ht="12.75">
      <c r="A133" s="164"/>
      <c r="B133" s="164"/>
      <c r="C133" s="124"/>
      <c r="D133" s="116"/>
      <c r="E133" s="116"/>
      <c r="F133" s="124"/>
      <c r="G133" s="116"/>
      <c r="H133" s="125"/>
      <c r="I133" s="164"/>
    </row>
    <row r="134" spans="1:9" ht="12.75">
      <c r="A134" s="164"/>
      <c r="B134" s="164"/>
      <c r="C134" s="124"/>
      <c r="D134" s="116"/>
      <c r="E134" s="116"/>
      <c r="F134" s="124"/>
      <c r="G134" s="116"/>
      <c r="H134" s="125"/>
      <c r="I134" s="164"/>
    </row>
    <row r="135" spans="1:9" ht="12.75">
      <c r="A135" s="164"/>
      <c r="B135" s="164"/>
      <c r="C135" s="124"/>
      <c r="D135" s="116"/>
      <c r="E135" s="116"/>
      <c r="F135" s="124"/>
      <c r="G135" s="116"/>
      <c r="H135" s="125"/>
      <c r="I135" s="164"/>
    </row>
    <row r="136" spans="1:9" ht="12.75">
      <c r="A136" s="164"/>
      <c r="B136" s="164"/>
      <c r="C136" s="124"/>
      <c r="D136" s="116"/>
      <c r="E136" s="116"/>
      <c r="F136" s="124"/>
      <c r="G136" s="116"/>
      <c r="H136" s="125"/>
      <c r="I136" s="164"/>
    </row>
    <row r="137" spans="1:9" ht="12.75">
      <c r="A137" s="164"/>
      <c r="B137" s="164"/>
      <c r="C137" s="124"/>
      <c r="D137" s="116"/>
      <c r="E137" s="116"/>
      <c r="F137" s="124"/>
      <c r="G137" s="116"/>
      <c r="H137" s="125"/>
      <c r="I137" s="164"/>
    </row>
    <row r="138" spans="1:9" ht="12.75">
      <c r="A138" s="164"/>
      <c r="B138" s="164"/>
      <c r="C138" s="124"/>
      <c r="D138" s="116"/>
      <c r="E138" s="116"/>
      <c r="F138" s="124"/>
      <c r="G138" s="116"/>
      <c r="H138" s="125"/>
      <c r="I138" s="164"/>
    </row>
    <row r="139" spans="1:9" ht="12.75">
      <c r="A139" s="164"/>
      <c r="B139" s="164"/>
      <c r="C139" s="124"/>
      <c r="D139" s="116"/>
      <c r="E139" s="116"/>
      <c r="F139" s="124"/>
      <c r="G139" s="116"/>
      <c r="H139" s="125"/>
      <c r="I139" s="164"/>
    </row>
    <row r="140" spans="1:9" ht="12.75">
      <c r="A140" s="164"/>
      <c r="B140" s="164"/>
      <c r="C140" s="124"/>
      <c r="D140" s="116"/>
      <c r="E140" s="116"/>
      <c r="F140" s="124"/>
      <c r="G140" s="116"/>
      <c r="H140" s="125"/>
      <c r="I140" s="164"/>
    </row>
    <row r="141" spans="1:9" ht="12.75">
      <c r="A141" s="164"/>
      <c r="B141" s="164"/>
      <c r="C141" s="124"/>
      <c r="D141" s="116"/>
      <c r="E141" s="116"/>
      <c r="F141" s="124"/>
      <c r="G141" s="116"/>
      <c r="H141" s="125"/>
      <c r="I141" s="164"/>
    </row>
    <row r="142" spans="1:9" ht="12.75">
      <c r="A142" s="164"/>
      <c r="B142" s="164"/>
      <c r="C142" s="124"/>
      <c r="D142" s="116"/>
      <c r="E142" s="116"/>
      <c r="F142" s="124"/>
      <c r="G142" s="116"/>
      <c r="H142" s="125"/>
      <c r="I142" s="164"/>
    </row>
    <row r="143" spans="1:9" ht="12.75">
      <c r="A143" s="164"/>
      <c r="B143" s="164"/>
      <c r="C143" s="124"/>
      <c r="D143" s="116"/>
      <c r="E143" s="116"/>
      <c r="F143" s="124"/>
      <c r="G143" s="116"/>
      <c r="H143" s="125"/>
      <c r="I143" s="164"/>
    </row>
    <row r="144" spans="1:9" ht="12.75">
      <c r="A144" s="164"/>
      <c r="B144" s="164"/>
      <c r="C144" s="124"/>
      <c r="D144" s="116"/>
      <c r="E144" s="116"/>
      <c r="F144" s="124"/>
      <c r="G144" s="116"/>
      <c r="H144" s="125"/>
      <c r="I144" s="164"/>
    </row>
    <row r="145" spans="1:9" ht="12.75">
      <c r="A145" s="164"/>
      <c r="B145" s="164"/>
      <c r="C145" s="124"/>
      <c r="D145" s="116"/>
      <c r="E145" s="116"/>
      <c r="F145" s="124"/>
      <c r="G145" s="116"/>
      <c r="H145" s="125"/>
      <c r="I145" s="164"/>
    </row>
    <row r="146" spans="1:9" ht="12.75">
      <c r="A146" s="164"/>
      <c r="B146" s="164"/>
      <c r="C146" s="124"/>
      <c r="D146" s="116"/>
      <c r="E146" s="116"/>
      <c r="F146" s="124"/>
      <c r="G146" s="116"/>
      <c r="H146" s="125"/>
      <c r="I146" s="164"/>
    </row>
    <row r="147" spans="1:9" ht="12.75">
      <c r="A147" s="164"/>
      <c r="B147" s="164"/>
      <c r="C147" s="124"/>
      <c r="D147" s="116"/>
      <c r="E147" s="116"/>
      <c r="F147" s="124"/>
      <c r="G147" s="116"/>
      <c r="H147" s="125"/>
      <c r="I147" s="164"/>
    </row>
    <row r="148" spans="1:9" ht="12.75">
      <c r="A148" s="164"/>
      <c r="B148" s="164"/>
      <c r="C148" s="124"/>
      <c r="D148" s="116"/>
      <c r="E148" s="116"/>
      <c r="F148" s="124"/>
      <c r="G148" s="116"/>
      <c r="H148" s="125"/>
      <c r="I148" s="164"/>
    </row>
    <row r="149" spans="1:9" ht="12.75">
      <c r="A149" s="164"/>
      <c r="B149" s="164"/>
      <c r="C149" s="124"/>
      <c r="D149" s="116"/>
      <c r="E149" s="116"/>
      <c r="F149" s="124"/>
      <c r="G149" s="116"/>
      <c r="H149" s="125"/>
      <c r="I149" s="164"/>
    </row>
    <row r="150" spans="1:9" ht="12.75">
      <c r="A150" s="164"/>
      <c r="B150" s="164"/>
      <c r="C150" s="124"/>
      <c r="D150" s="116"/>
      <c r="E150" s="116"/>
      <c r="F150" s="124"/>
      <c r="G150" s="116"/>
      <c r="H150" s="125"/>
      <c r="I150" s="164"/>
    </row>
    <row r="151" spans="1:9" ht="12.75">
      <c r="A151" s="164"/>
      <c r="B151" s="164"/>
      <c r="C151" s="124"/>
      <c r="D151" s="116"/>
      <c r="E151" s="116"/>
      <c r="F151" s="124"/>
      <c r="G151" s="116"/>
      <c r="H151" s="125"/>
      <c r="I151" s="164"/>
    </row>
    <row r="152" spans="1:9" ht="12.75">
      <c r="A152" s="164"/>
      <c r="B152" s="164"/>
      <c r="C152" s="124"/>
      <c r="D152" s="116"/>
      <c r="E152" s="116"/>
      <c r="F152" s="124"/>
      <c r="G152" s="116"/>
      <c r="H152" s="125"/>
      <c r="I152" s="164"/>
    </row>
    <row r="153" spans="1:9" ht="12.75">
      <c r="A153" s="164"/>
      <c r="B153" s="164"/>
      <c r="C153" s="124"/>
      <c r="D153" s="116"/>
      <c r="E153" s="116"/>
      <c r="F153" s="124"/>
      <c r="G153" s="116"/>
      <c r="H153" s="125"/>
      <c r="I153" s="164"/>
    </row>
    <row r="154" spans="1:9" ht="12.75">
      <c r="A154" s="164"/>
      <c r="B154" s="164"/>
      <c r="C154" s="124"/>
      <c r="D154" s="116"/>
      <c r="E154" s="116"/>
      <c r="F154" s="124"/>
      <c r="G154" s="116"/>
      <c r="H154" s="125"/>
      <c r="I154" s="164"/>
    </row>
    <row r="155" spans="1:9" ht="12.75">
      <c r="A155" s="164"/>
      <c r="B155" s="164"/>
      <c r="C155" s="124"/>
      <c r="D155" s="116"/>
      <c r="E155" s="116"/>
      <c r="F155" s="124"/>
      <c r="G155" s="116"/>
      <c r="H155" s="125"/>
      <c r="I155" s="164"/>
    </row>
    <row r="156" spans="1:9" ht="12.75">
      <c r="A156" s="164"/>
      <c r="B156" s="164"/>
      <c r="C156" s="124"/>
      <c r="D156" s="116"/>
      <c r="E156" s="116"/>
      <c r="F156" s="124"/>
      <c r="G156" s="116"/>
      <c r="H156" s="125"/>
      <c r="I156" s="164"/>
    </row>
    <row r="157" spans="1:9" ht="12.75">
      <c r="A157" s="164"/>
      <c r="B157" s="164"/>
      <c r="C157" s="124"/>
      <c r="D157" s="116"/>
      <c r="E157" s="116"/>
      <c r="F157" s="124"/>
      <c r="G157" s="116"/>
      <c r="H157" s="125"/>
      <c r="I157" s="164"/>
    </row>
    <row r="158" spans="1:9" ht="12.75">
      <c r="A158" s="164"/>
      <c r="B158" s="164"/>
      <c r="C158" s="124"/>
      <c r="D158" s="116"/>
      <c r="E158" s="116"/>
      <c r="F158" s="124"/>
      <c r="G158" s="116"/>
      <c r="H158" s="125"/>
      <c r="I158" s="164"/>
    </row>
    <row r="159" spans="1:9" ht="12.75">
      <c r="A159" s="164"/>
      <c r="B159" s="164"/>
      <c r="C159" s="124"/>
      <c r="D159" s="116"/>
      <c r="E159" s="116"/>
      <c r="F159" s="124"/>
      <c r="G159" s="116"/>
      <c r="H159" s="125"/>
      <c r="I159" s="164"/>
    </row>
    <row r="160" spans="1:9" ht="12.75">
      <c r="A160" s="164"/>
      <c r="B160" s="164"/>
      <c r="C160" s="124"/>
      <c r="D160" s="116"/>
      <c r="E160" s="116"/>
      <c r="F160" s="124"/>
      <c r="G160" s="116"/>
      <c r="H160" s="125"/>
      <c r="I160" s="164"/>
    </row>
    <row r="161" spans="1:9" ht="12.75">
      <c r="A161" s="164"/>
      <c r="B161" s="164"/>
      <c r="C161" s="124"/>
      <c r="D161" s="116"/>
      <c r="E161" s="116"/>
      <c r="F161" s="124"/>
      <c r="G161" s="116"/>
      <c r="H161" s="125"/>
      <c r="I161" s="164"/>
    </row>
    <row r="162" spans="1:9" ht="12.75">
      <c r="A162" s="164"/>
      <c r="B162" s="164"/>
      <c r="C162" s="124"/>
      <c r="D162" s="116"/>
      <c r="E162" s="116"/>
      <c r="F162" s="124"/>
      <c r="G162" s="116"/>
      <c r="H162" s="125"/>
      <c r="I162" s="164"/>
    </row>
    <row r="163" spans="1:9" ht="12.75">
      <c r="A163" s="164"/>
      <c r="B163" s="164"/>
      <c r="C163" s="124"/>
      <c r="D163" s="116"/>
      <c r="E163" s="116"/>
      <c r="F163" s="124"/>
      <c r="G163" s="116"/>
      <c r="H163" s="125"/>
      <c r="I163" s="164"/>
    </row>
    <row r="164" spans="1:9" ht="12.75">
      <c r="A164" s="164"/>
      <c r="B164" s="164"/>
      <c r="C164" s="124"/>
      <c r="D164" s="116"/>
      <c r="E164" s="116"/>
      <c r="F164" s="124"/>
      <c r="G164" s="116"/>
      <c r="H164" s="125"/>
      <c r="I164" s="164"/>
    </row>
    <row r="165" spans="1:9" ht="12.75">
      <c r="A165" s="164"/>
      <c r="B165" s="164"/>
      <c r="C165" s="124"/>
      <c r="D165" s="116"/>
      <c r="E165" s="116"/>
      <c r="F165" s="124"/>
      <c r="G165" s="116"/>
      <c r="H165" s="125"/>
      <c r="I165" s="164"/>
    </row>
    <row r="166" spans="1:9" ht="12.75">
      <c r="A166" s="164"/>
      <c r="B166" s="164"/>
      <c r="C166" s="124"/>
      <c r="D166" s="116"/>
      <c r="E166" s="116"/>
      <c r="F166" s="124"/>
      <c r="G166" s="116"/>
      <c r="H166" s="125"/>
      <c r="I166" s="164"/>
    </row>
    <row r="167" spans="1:9" ht="12.75">
      <c r="A167" s="164"/>
      <c r="B167" s="164"/>
      <c r="C167" s="124"/>
      <c r="D167" s="116"/>
      <c r="E167" s="116"/>
      <c r="F167" s="124"/>
      <c r="G167" s="116"/>
      <c r="H167" s="125"/>
      <c r="I167" s="164"/>
    </row>
    <row r="168" spans="1:9" ht="12.75">
      <c r="A168" s="164"/>
      <c r="B168" s="164"/>
      <c r="C168" s="124"/>
      <c r="D168" s="116"/>
      <c r="E168" s="116"/>
      <c r="F168" s="124"/>
      <c r="G168" s="116"/>
      <c r="H168" s="125"/>
      <c r="I168" s="164"/>
    </row>
    <row r="169" spans="1:9" ht="12.75">
      <c r="A169" s="164"/>
      <c r="B169" s="164"/>
      <c r="C169" s="124"/>
      <c r="D169" s="116"/>
      <c r="E169" s="116"/>
      <c r="F169" s="124"/>
      <c r="G169" s="116"/>
      <c r="H169" s="125"/>
      <c r="I169" s="164"/>
    </row>
    <row r="170" spans="1:9" ht="12.75">
      <c r="A170" s="164"/>
      <c r="B170" s="164"/>
      <c r="C170" s="124"/>
      <c r="D170" s="116"/>
      <c r="E170" s="116"/>
      <c r="F170" s="124"/>
      <c r="G170" s="116"/>
      <c r="H170" s="125"/>
      <c r="I170" s="164"/>
    </row>
    <row r="171" spans="1:9" ht="12.75">
      <c r="A171" s="164"/>
      <c r="B171" s="164"/>
      <c r="C171" s="124"/>
      <c r="D171" s="116"/>
      <c r="E171" s="116"/>
      <c r="F171" s="124"/>
      <c r="G171" s="116"/>
      <c r="H171" s="125"/>
      <c r="I171" s="164"/>
    </row>
    <row r="172" spans="1:9" ht="12.75">
      <c r="A172" s="164"/>
      <c r="B172" s="164"/>
      <c r="C172" s="124"/>
      <c r="D172" s="116"/>
      <c r="E172" s="116"/>
      <c r="F172" s="124"/>
      <c r="G172" s="116"/>
      <c r="H172" s="125"/>
      <c r="I172" s="164"/>
    </row>
    <row r="173" spans="1:9" ht="12.75">
      <c r="A173" s="164"/>
      <c r="B173" s="164"/>
      <c r="C173" s="124"/>
      <c r="D173" s="116"/>
      <c r="E173" s="116"/>
      <c r="F173" s="124"/>
      <c r="G173" s="116"/>
      <c r="H173" s="125"/>
      <c r="I173" s="164"/>
    </row>
    <row r="174" spans="1:9" ht="12.75">
      <c r="A174" s="164"/>
      <c r="B174" s="164"/>
      <c r="C174" s="124"/>
      <c r="D174" s="116"/>
      <c r="E174" s="116"/>
      <c r="F174" s="124"/>
      <c r="G174" s="116"/>
      <c r="H174" s="125"/>
      <c r="I174" s="164"/>
    </row>
    <row r="175" spans="1:9" ht="12.75">
      <c r="A175" s="164"/>
      <c r="B175" s="164"/>
      <c r="C175" s="124"/>
      <c r="D175" s="116"/>
      <c r="E175" s="116"/>
      <c r="F175" s="124"/>
      <c r="G175" s="116"/>
      <c r="H175" s="125"/>
      <c r="I175" s="164"/>
    </row>
    <row r="176" spans="1:9" ht="12.75">
      <c r="A176" s="164"/>
      <c r="B176" s="164"/>
      <c r="C176" s="124"/>
      <c r="D176" s="116"/>
      <c r="E176" s="116"/>
      <c r="F176" s="124"/>
      <c r="G176" s="116"/>
      <c r="H176" s="125"/>
      <c r="I176" s="164"/>
    </row>
    <row r="177" spans="1:9" ht="12.75">
      <c r="A177" s="164"/>
      <c r="B177" s="164"/>
      <c r="C177" s="124"/>
      <c r="D177" s="116"/>
      <c r="E177" s="116"/>
      <c r="F177" s="124"/>
      <c r="G177" s="116"/>
      <c r="H177" s="125"/>
      <c r="I177" s="164"/>
    </row>
    <row r="178" spans="1:9" ht="12.75">
      <c r="A178" s="164"/>
      <c r="B178" s="164"/>
      <c r="C178" s="124"/>
      <c r="D178" s="116"/>
      <c r="E178" s="116"/>
      <c r="F178" s="124"/>
      <c r="G178" s="116"/>
      <c r="H178" s="125"/>
      <c r="I178" s="164"/>
    </row>
    <row r="179" spans="1:9" ht="12.75">
      <c r="A179" s="164"/>
      <c r="B179" s="164"/>
      <c r="C179" s="124"/>
      <c r="D179" s="116"/>
      <c r="E179" s="116"/>
      <c r="F179" s="124"/>
      <c r="G179" s="116"/>
      <c r="H179" s="125"/>
      <c r="I179" s="164"/>
    </row>
    <row r="180" spans="1:9" ht="12.75">
      <c r="A180" s="164"/>
      <c r="B180" s="164"/>
      <c r="C180" s="124"/>
      <c r="D180" s="116"/>
      <c r="E180" s="116"/>
      <c r="F180" s="124"/>
      <c r="G180" s="116"/>
      <c r="H180" s="125"/>
      <c r="I180" s="164"/>
    </row>
    <row r="181" spans="1:9" ht="12.75">
      <c r="A181" s="164"/>
      <c r="B181" s="164"/>
      <c r="C181" s="124"/>
      <c r="D181" s="116"/>
      <c r="E181" s="116"/>
      <c r="F181" s="124"/>
      <c r="G181" s="116"/>
      <c r="H181" s="125"/>
      <c r="I181" s="164"/>
    </row>
    <row r="182" spans="1:9" ht="12.75">
      <c r="A182" s="164"/>
      <c r="B182" s="164"/>
      <c r="C182" s="124"/>
      <c r="D182" s="116"/>
      <c r="E182" s="116"/>
      <c r="F182" s="124"/>
      <c r="G182" s="116"/>
      <c r="H182" s="125"/>
      <c r="I182" s="164"/>
    </row>
    <row r="183" spans="1:9" ht="12.75">
      <c r="A183" s="164"/>
      <c r="B183" s="164"/>
      <c r="C183" s="124"/>
      <c r="D183" s="116"/>
      <c r="E183" s="116"/>
      <c r="F183" s="124"/>
      <c r="G183" s="116"/>
      <c r="H183" s="125"/>
      <c r="I183" s="164"/>
    </row>
    <row r="184" spans="1:9" ht="12.75">
      <c r="A184" s="164"/>
      <c r="B184" s="164"/>
      <c r="C184" s="124"/>
      <c r="D184" s="116"/>
      <c r="E184" s="116"/>
      <c r="F184" s="124"/>
      <c r="G184" s="116"/>
      <c r="H184" s="125"/>
      <c r="I184" s="164"/>
    </row>
    <row r="185" spans="1:9" ht="12.75">
      <c r="A185" s="164"/>
      <c r="B185" s="164"/>
      <c r="C185" s="124"/>
      <c r="D185" s="116"/>
      <c r="E185" s="116"/>
      <c r="F185" s="124"/>
      <c r="G185" s="116"/>
      <c r="H185" s="125"/>
      <c r="I185" s="164"/>
    </row>
    <row r="186" spans="1:9" ht="12.75">
      <c r="A186" s="164"/>
      <c r="B186" s="164"/>
      <c r="C186" s="124"/>
      <c r="D186" s="116"/>
      <c r="E186" s="116"/>
      <c r="F186" s="124"/>
      <c r="G186" s="116"/>
      <c r="H186" s="125"/>
      <c r="I186" s="164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9"/>
  </sheetPr>
  <dimension ref="A1:G39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0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5" bestFit="1" customWidth="1"/>
  </cols>
  <sheetData>
    <row r="1" spans="4:5" ht="15">
      <c r="D1" s="282" t="str">
        <f>Startlist!$F1</f>
        <v> </v>
      </c>
      <c r="E1" s="282"/>
    </row>
    <row r="2" spans="1:7" ht="15.75">
      <c r="A2" s="283" t="str">
        <f>Startlist!$F2</f>
        <v>NESTE HARJU RALLY 2016</v>
      </c>
      <c r="B2" s="283"/>
      <c r="C2" s="283"/>
      <c r="D2" s="283"/>
      <c r="E2" s="283"/>
      <c r="F2" s="283"/>
      <c r="G2" s="283"/>
    </row>
    <row r="3" spans="1:7" ht="15">
      <c r="A3" s="282" t="str">
        <f>Startlist!$F3</f>
        <v>27-28 May 2016</v>
      </c>
      <c r="B3" s="282"/>
      <c r="C3" s="282"/>
      <c r="D3" s="282"/>
      <c r="E3" s="282"/>
      <c r="F3" s="282"/>
      <c r="G3" s="282"/>
    </row>
    <row r="4" spans="1:7" ht="15">
      <c r="A4" s="282" t="str">
        <f>Startlist!$F4</f>
        <v>Harjumaa, Estonia</v>
      </c>
      <c r="B4" s="282"/>
      <c r="C4" s="282"/>
      <c r="D4" s="282"/>
      <c r="E4" s="282"/>
      <c r="F4" s="282"/>
      <c r="G4" s="282"/>
    </row>
    <row r="6" ht="15">
      <c r="A6" s="11" t="s">
        <v>95</v>
      </c>
    </row>
    <row r="7" spans="1:7" ht="12.75">
      <c r="A7" s="15" t="s">
        <v>89</v>
      </c>
      <c r="B7" s="12" t="s">
        <v>72</v>
      </c>
      <c r="C7" s="13" t="s">
        <v>73</v>
      </c>
      <c r="D7" s="14" t="s">
        <v>74</v>
      </c>
      <c r="E7" s="13" t="s">
        <v>77</v>
      </c>
      <c r="F7" s="13" t="s">
        <v>94</v>
      </c>
      <c r="G7" s="36" t="s">
        <v>97</v>
      </c>
    </row>
    <row r="8" spans="1:7" ht="15" customHeight="1" hidden="1">
      <c r="A8" s="8"/>
      <c r="B8" s="9"/>
      <c r="C8" s="7"/>
      <c r="D8" s="7"/>
      <c r="E8" s="7"/>
      <c r="F8" s="37"/>
      <c r="G8" s="53"/>
    </row>
    <row r="9" spans="1:7" ht="15" customHeight="1" hidden="1">
      <c r="A9" s="8"/>
      <c r="B9" s="9"/>
      <c r="C9" s="7"/>
      <c r="D9" s="7"/>
      <c r="E9" s="7"/>
      <c r="F9" s="37"/>
      <c r="G9" s="53"/>
    </row>
    <row r="10" spans="1:7" ht="15" customHeight="1">
      <c r="A10" s="8" t="s">
        <v>2100</v>
      </c>
      <c r="B10" s="9" t="s">
        <v>132</v>
      </c>
      <c r="C10" s="7" t="s">
        <v>155</v>
      </c>
      <c r="D10" s="7" t="s">
        <v>269</v>
      </c>
      <c r="E10" s="7" t="s">
        <v>131</v>
      </c>
      <c r="F10" s="37" t="s">
        <v>510</v>
      </c>
      <c r="G10" s="53" t="s">
        <v>2101</v>
      </c>
    </row>
    <row r="11" spans="1:7" ht="15" customHeight="1">
      <c r="A11" s="8" t="s">
        <v>1163</v>
      </c>
      <c r="B11" s="9" t="s">
        <v>138</v>
      </c>
      <c r="C11" s="7" t="s">
        <v>242</v>
      </c>
      <c r="D11" s="7" t="s">
        <v>275</v>
      </c>
      <c r="E11" s="7" t="s">
        <v>124</v>
      </c>
      <c r="F11" s="37" t="s">
        <v>2053</v>
      </c>
      <c r="G11" s="53" t="s">
        <v>2102</v>
      </c>
    </row>
    <row r="12" spans="1:7" ht="15" customHeight="1">
      <c r="A12" s="8" t="s">
        <v>2103</v>
      </c>
      <c r="B12" s="9" t="s">
        <v>132</v>
      </c>
      <c r="C12" s="7" t="s">
        <v>150</v>
      </c>
      <c r="D12" s="7" t="s">
        <v>151</v>
      </c>
      <c r="E12" s="7" t="s">
        <v>152</v>
      </c>
      <c r="F12" s="37" t="s">
        <v>510</v>
      </c>
      <c r="G12" s="53" t="s">
        <v>2102</v>
      </c>
    </row>
    <row r="13" spans="1:7" ht="15" customHeight="1">
      <c r="A13" s="8" t="s">
        <v>2104</v>
      </c>
      <c r="B13" s="9" t="s">
        <v>189</v>
      </c>
      <c r="C13" s="7" t="s">
        <v>129</v>
      </c>
      <c r="D13" s="7" t="s">
        <v>130</v>
      </c>
      <c r="E13" s="7" t="s">
        <v>149</v>
      </c>
      <c r="F13" s="37" t="s">
        <v>1464</v>
      </c>
      <c r="G13" s="53" t="s">
        <v>2105</v>
      </c>
    </row>
    <row r="14" spans="1:7" ht="15" customHeight="1">
      <c r="A14" s="8" t="s">
        <v>2106</v>
      </c>
      <c r="B14" s="9" t="s">
        <v>189</v>
      </c>
      <c r="C14" s="7" t="s">
        <v>62</v>
      </c>
      <c r="D14" s="7" t="s">
        <v>63</v>
      </c>
      <c r="E14" s="7" t="s">
        <v>219</v>
      </c>
      <c r="F14" s="37" t="s">
        <v>510</v>
      </c>
      <c r="G14" s="53" t="s">
        <v>2105</v>
      </c>
    </row>
    <row r="15" spans="1:7" ht="15" customHeight="1">
      <c r="A15" s="8" t="s">
        <v>2107</v>
      </c>
      <c r="B15" s="9" t="s">
        <v>132</v>
      </c>
      <c r="C15" s="7" t="s">
        <v>169</v>
      </c>
      <c r="D15" s="7" t="s">
        <v>170</v>
      </c>
      <c r="E15" s="7" t="s">
        <v>131</v>
      </c>
      <c r="F15" s="37" t="s">
        <v>1739</v>
      </c>
      <c r="G15" s="53" t="s">
        <v>2105</v>
      </c>
    </row>
    <row r="16" spans="1:7" ht="15" customHeight="1">
      <c r="A16" s="8" t="s">
        <v>2108</v>
      </c>
      <c r="B16" s="9" t="s">
        <v>132</v>
      </c>
      <c r="C16" s="7" t="s">
        <v>168</v>
      </c>
      <c r="D16" s="7" t="s">
        <v>286</v>
      </c>
      <c r="E16" s="7" t="s">
        <v>131</v>
      </c>
      <c r="F16" s="37" t="s">
        <v>1464</v>
      </c>
      <c r="G16" s="53" t="s">
        <v>2105</v>
      </c>
    </row>
    <row r="17" spans="1:7" ht="15" customHeight="1">
      <c r="A17" s="8" t="s">
        <v>2109</v>
      </c>
      <c r="B17" s="9" t="s">
        <v>128</v>
      </c>
      <c r="C17" s="7" t="s">
        <v>16</v>
      </c>
      <c r="D17" s="7" t="s">
        <v>17</v>
      </c>
      <c r="E17" s="7" t="s">
        <v>9</v>
      </c>
      <c r="F17" s="37" t="s">
        <v>1464</v>
      </c>
      <c r="G17" s="53" t="s">
        <v>2105</v>
      </c>
    </row>
    <row r="18" spans="1:7" ht="15" customHeight="1">
      <c r="A18" s="8" t="s">
        <v>2110</v>
      </c>
      <c r="B18" s="9" t="s">
        <v>128</v>
      </c>
      <c r="C18" s="7" t="s">
        <v>166</v>
      </c>
      <c r="D18" s="7" t="s">
        <v>167</v>
      </c>
      <c r="E18" s="7" t="s">
        <v>143</v>
      </c>
      <c r="F18" s="37" t="s">
        <v>510</v>
      </c>
      <c r="G18" s="53" t="s">
        <v>2105</v>
      </c>
    </row>
    <row r="19" spans="1:7" ht="15" customHeight="1">
      <c r="A19" s="8" t="s">
        <v>2111</v>
      </c>
      <c r="B19" s="9" t="s">
        <v>171</v>
      </c>
      <c r="C19" s="7" t="s">
        <v>181</v>
      </c>
      <c r="D19" s="7" t="s">
        <v>182</v>
      </c>
      <c r="E19" s="7" t="s">
        <v>146</v>
      </c>
      <c r="F19" s="37" t="s">
        <v>510</v>
      </c>
      <c r="G19" s="53" t="s">
        <v>2105</v>
      </c>
    </row>
    <row r="20" spans="1:7" ht="15" customHeight="1">
      <c r="A20" s="8" t="s">
        <v>2112</v>
      </c>
      <c r="B20" s="9" t="s">
        <v>120</v>
      </c>
      <c r="C20" s="7" t="s">
        <v>209</v>
      </c>
      <c r="D20" s="7" t="s">
        <v>210</v>
      </c>
      <c r="E20" s="7" t="s">
        <v>327</v>
      </c>
      <c r="F20" s="37" t="s">
        <v>2056</v>
      </c>
      <c r="G20" s="53" t="s">
        <v>2105</v>
      </c>
    </row>
    <row r="21" spans="1:7" ht="15" customHeight="1">
      <c r="A21" s="8" t="s">
        <v>2113</v>
      </c>
      <c r="B21" s="9" t="s">
        <v>132</v>
      </c>
      <c r="C21" s="7" t="s">
        <v>313</v>
      </c>
      <c r="D21" s="7" t="s">
        <v>314</v>
      </c>
      <c r="E21" s="7" t="s">
        <v>179</v>
      </c>
      <c r="F21" s="37" t="s">
        <v>1490</v>
      </c>
      <c r="G21" s="53" t="s">
        <v>2105</v>
      </c>
    </row>
    <row r="22" spans="1:7" ht="15" customHeight="1">
      <c r="A22" s="8" t="s">
        <v>1740</v>
      </c>
      <c r="B22" s="9" t="s">
        <v>110</v>
      </c>
      <c r="C22" s="7" t="s">
        <v>153</v>
      </c>
      <c r="D22" s="7" t="s">
        <v>289</v>
      </c>
      <c r="E22" s="7" t="s">
        <v>119</v>
      </c>
      <c r="F22" s="37" t="s">
        <v>510</v>
      </c>
      <c r="G22" s="53" t="s">
        <v>1741</v>
      </c>
    </row>
    <row r="23" spans="1:7" ht="15" customHeight="1">
      <c r="A23" s="8" t="s">
        <v>1742</v>
      </c>
      <c r="B23" s="9" t="s">
        <v>110</v>
      </c>
      <c r="C23" s="7" t="s">
        <v>292</v>
      </c>
      <c r="D23" s="7" t="s">
        <v>52</v>
      </c>
      <c r="E23" s="7" t="s">
        <v>113</v>
      </c>
      <c r="F23" s="37" t="s">
        <v>1738</v>
      </c>
      <c r="G23" s="53" t="s">
        <v>1743</v>
      </c>
    </row>
    <row r="24" spans="1:7" ht="15" customHeight="1">
      <c r="A24" s="8" t="s">
        <v>1746</v>
      </c>
      <c r="B24" s="9" t="s">
        <v>171</v>
      </c>
      <c r="C24" s="7" t="s">
        <v>172</v>
      </c>
      <c r="D24" s="7" t="s">
        <v>173</v>
      </c>
      <c r="E24" s="7" t="s">
        <v>299</v>
      </c>
      <c r="F24" s="37" t="s">
        <v>510</v>
      </c>
      <c r="G24" s="53" t="s">
        <v>1745</v>
      </c>
    </row>
    <row r="25" spans="1:7" ht="15" customHeight="1">
      <c r="A25" s="8" t="s">
        <v>1744</v>
      </c>
      <c r="B25" s="9" t="s">
        <v>171</v>
      </c>
      <c r="C25" s="7" t="s">
        <v>217</v>
      </c>
      <c r="D25" s="7" t="s">
        <v>218</v>
      </c>
      <c r="E25" s="7" t="s">
        <v>176</v>
      </c>
      <c r="F25" s="37" t="s">
        <v>1739</v>
      </c>
      <c r="G25" s="53" t="s">
        <v>1745</v>
      </c>
    </row>
    <row r="26" spans="1:7" ht="15" customHeight="1">
      <c r="A26" s="8" t="s">
        <v>1482</v>
      </c>
      <c r="B26" s="9" t="s">
        <v>110</v>
      </c>
      <c r="C26" s="7" t="s">
        <v>163</v>
      </c>
      <c r="D26" s="7" t="s">
        <v>204</v>
      </c>
      <c r="E26" s="7" t="s">
        <v>119</v>
      </c>
      <c r="F26" s="37" t="s">
        <v>1464</v>
      </c>
      <c r="G26" s="53" t="s">
        <v>1483</v>
      </c>
    </row>
    <row r="27" spans="1:7" ht="15" customHeight="1">
      <c r="A27" s="8" t="s">
        <v>1488</v>
      </c>
      <c r="B27" s="9" t="s">
        <v>120</v>
      </c>
      <c r="C27" s="7" t="s">
        <v>207</v>
      </c>
      <c r="D27" s="7" t="s">
        <v>208</v>
      </c>
      <c r="E27" s="7" t="s">
        <v>326</v>
      </c>
      <c r="F27" s="37" t="s">
        <v>1464</v>
      </c>
      <c r="G27" s="53" t="s">
        <v>1483</v>
      </c>
    </row>
    <row r="28" spans="1:7" ht="15" customHeight="1">
      <c r="A28" s="8" t="s">
        <v>1486</v>
      </c>
      <c r="B28" s="9" t="s">
        <v>171</v>
      </c>
      <c r="C28" s="7" t="s">
        <v>317</v>
      </c>
      <c r="D28" s="7" t="s">
        <v>318</v>
      </c>
      <c r="E28" s="7" t="s">
        <v>49</v>
      </c>
      <c r="F28" s="37" t="s">
        <v>1464</v>
      </c>
      <c r="G28" s="53" t="s">
        <v>1483</v>
      </c>
    </row>
    <row r="29" spans="1:7" ht="15" customHeight="1">
      <c r="A29" s="8" t="s">
        <v>1478</v>
      </c>
      <c r="B29" s="9" t="s">
        <v>138</v>
      </c>
      <c r="C29" s="7" t="s">
        <v>1</v>
      </c>
      <c r="D29" s="7" t="s">
        <v>20</v>
      </c>
      <c r="E29" s="7" t="s">
        <v>113</v>
      </c>
      <c r="F29" s="37" t="s">
        <v>510</v>
      </c>
      <c r="G29" s="53" t="s">
        <v>1479</v>
      </c>
    </row>
    <row r="30" spans="1:7" ht="15" customHeight="1">
      <c r="A30" s="8" t="s">
        <v>1489</v>
      </c>
      <c r="B30" s="9" t="s">
        <v>120</v>
      </c>
      <c r="C30" s="7" t="s">
        <v>188</v>
      </c>
      <c r="D30" s="7" t="s">
        <v>221</v>
      </c>
      <c r="E30" s="7" t="s">
        <v>326</v>
      </c>
      <c r="F30" s="37" t="s">
        <v>1474</v>
      </c>
      <c r="G30" s="53" t="s">
        <v>1479</v>
      </c>
    </row>
    <row r="31" spans="1:7" ht="15" customHeight="1">
      <c r="A31" s="8" t="s">
        <v>1480</v>
      </c>
      <c r="B31" s="9" t="s">
        <v>128</v>
      </c>
      <c r="C31" s="7" t="s">
        <v>165</v>
      </c>
      <c r="D31" s="7" t="s">
        <v>201</v>
      </c>
      <c r="E31" s="7" t="s">
        <v>143</v>
      </c>
      <c r="F31" s="37" t="s">
        <v>1475</v>
      </c>
      <c r="G31" s="53" t="s">
        <v>1481</v>
      </c>
    </row>
    <row r="32" spans="1:7" ht="15" customHeight="1">
      <c r="A32" s="8" t="s">
        <v>1485</v>
      </c>
      <c r="B32" s="9" t="s">
        <v>132</v>
      </c>
      <c r="C32" s="7" t="s">
        <v>34</v>
      </c>
      <c r="D32" s="7" t="s">
        <v>35</v>
      </c>
      <c r="E32" s="7" t="s">
        <v>308</v>
      </c>
      <c r="F32" s="37" t="s">
        <v>1490</v>
      </c>
      <c r="G32" s="53" t="s">
        <v>1481</v>
      </c>
    </row>
    <row r="33" spans="1:7" ht="15" customHeight="1">
      <c r="A33" s="8" t="s">
        <v>1476</v>
      </c>
      <c r="B33" s="9" t="s">
        <v>138</v>
      </c>
      <c r="C33" s="7" t="s">
        <v>213</v>
      </c>
      <c r="D33" s="7" t="s">
        <v>214</v>
      </c>
      <c r="E33" s="7" t="s">
        <v>125</v>
      </c>
      <c r="F33" s="37" t="s">
        <v>510</v>
      </c>
      <c r="G33" s="53" t="s">
        <v>1477</v>
      </c>
    </row>
    <row r="34" spans="1:7" ht="15" customHeight="1">
      <c r="A34" s="8" t="s">
        <v>1484</v>
      </c>
      <c r="B34" s="9" t="s">
        <v>128</v>
      </c>
      <c r="C34" s="7" t="s">
        <v>296</v>
      </c>
      <c r="D34" s="7" t="s">
        <v>297</v>
      </c>
      <c r="E34" s="7" t="s">
        <v>143</v>
      </c>
      <c r="F34" s="37" t="s">
        <v>510</v>
      </c>
      <c r="G34" s="53" t="s">
        <v>1477</v>
      </c>
    </row>
    <row r="35" spans="1:7" ht="15" customHeight="1">
      <c r="A35" s="8" t="s">
        <v>1487</v>
      </c>
      <c r="B35" s="9" t="s">
        <v>120</v>
      </c>
      <c r="C35" s="7" t="s">
        <v>324</v>
      </c>
      <c r="D35" s="7" t="s">
        <v>325</v>
      </c>
      <c r="E35" s="7" t="s">
        <v>326</v>
      </c>
      <c r="F35" s="37" t="s">
        <v>510</v>
      </c>
      <c r="G35" s="53" t="s">
        <v>1477</v>
      </c>
    </row>
    <row r="36" spans="1:7" ht="15" customHeight="1">
      <c r="A36" s="8" t="s">
        <v>1153</v>
      </c>
      <c r="B36" s="9" t="s">
        <v>132</v>
      </c>
      <c r="C36" s="7" t="s">
        <v>23</v>
      </c>
      <c r="D36" s="7" t="s">
        <v>24</v>
      </c>
      <c r="E36" s="7" t="s">
        <v>183</v>
      </c>
      <c r="F36" s="37" t="s">
        <v>510</v>
      </c>
      <c r="G36" s="53" t="s">
        <v>1154</v>
      </c>
    </row>
    <row r="37" spans="1:7" ht="15" customHeight="1">
      <c r="A37" s="8" t="s">
        <v>1155</v>
      </c>
      <c r="B37" s="9" t="s">
        <v>171</v>
      </c>
      <c r="C37" s="7" t="s">
        <v>55</v>
      </c>
      <c r="D37" s="7" t="s">
        <v>307</v>
      </c>
      <c r="E37" s="7" t="s">
        <v>176</v>
      </c>
      <c r="F37" s="37" t="s">
        <v>1001</v>
      </c>
      <c r="G37" s="53" t="s">
        <v>1154</v>
      </c>
    </row>
    <row r="38" spans="1:7" ht="15" customHeight="1">
      <c r="A38" s="8" t="s">
        <v>1151</v>
      </c>
      <c r="B38" s="9" t="s">
        <v>138</v>
      </c>
      <c r="C38" s="7" t="s">
        <v>279</v>
      </c>
      <c r="D38" s="7" t="s">
        <v>280</v>
      </c>
      <c r="E38" s="7" t="s">
        <v>113</v>
      </c>
      <c r="F38" s="37" t="s">
        <v>510</v>
      </c>
      <c r="G38" s="53" t="s">
        <v>1152</v>
      </c>
    </row>
    <row r="39" spans="1:7" ht="15" customHeight="1">
      <c r="A39" s="8" t="s">
        <v>1156</v>
      </c>
      <c r="B39" s="9" t="s">
        <v>189</v>
      </c>
      <c r="C39" s="7" t="s">
        <v>192</v>
      </c>
      <c r="D39" s="7" t="s">
        <v>193</v>
      </c>
      <c r="E39" s="7" t="s">
        <v>149</v>
      </c>
      <c r="F39" s="37" t="s">
        <v>571</v>
      </c>
      <c r="G39" s="53" t="s">
        <v>1157</v>
      </c>
    </row>
  </sheetData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J26"/>
  <sheetViews>
    <sheetView workbookViewId="0" topLeftCell="A1">
      <selection activeCell="A6" sqref="A6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spans="1:9" ht="15.75">
      <c r="A1" s="283" t="str">
        <f>Startlist!$F2</f>
        <v>NESTE HARJU RALLY 2016</v>
      </c>
      <c r="B1" s="283"/>
      <c r="C1" s="283"/>
      <c r="D1" s="283"/>
      <c r="E1" s="283"/>
      <c r="F1" s="283"/>
      <c r="G1" s="283"/>
      <c r="H1" s="283"/>
      <c r="I1" s="283"/>
    </row>
    <row r="2" spans="1:9" ht="15">
      <c r="A2" s="282" t="str">
        <f>Startlist!$F3</f>
        <v>27-28 May 2016</v>
      </c>
      <c r="B2" s="282"/>
      <c r="C2" s="282"/>
      <c r="D2" s="282"/>
      <c r="E2" s="282"/>
      <c r="F2" s="282"/>
      <c r="G2" s="282"/>
      <c r="H2" s="282"/>
      <c r="I2" s="282"/>
    </row>
    <row r="3" spans="1:9" ht="15">
      <c r="A3" s="282" t="str">
        <f>Startlist!$F4</f>
        <v>Harjumaa, Estonia</v>
      </c>
      <c r="B3" s="282"/>
      <c r="C3" s="282"/>
      <c r="D3" s="282"/>
      <c r="E3" s="282"/>
      <c r="F3" s="282"/>
      <c r="G3" s="282"/>
      <c r="H3" s="282"/>
      <c r="I3" s="282"/>
    </row>
    <row r="5" ht="15">
      <c r="A5" s="11" t="s">
        <v>96</v>
      </c>
    </row>
    <row r="6" spans="1:9" ht="12.75">
      <c r="A6" s="15" t="s">
        <v>89</v>
      </c>
      <c r="B6" s="12" t="s">
        <v>72</v>
      </c>
      <c r="C6" s="13" t="s">
        <v>73</v>
      </c>
      <c r="D6" s="14" t="s">
        <v>74</v>
      </c>
      <c r="E6" s="14" t="s">
        <v>77</v>
      </c>
      <c r="F6" s="13" t="s">
        <v>92</v>
      </c>
      <c r="G6" s="13" t="s">
        <v>93</v>
      </c>
      <c r="H6" s="16" t="s">
        <v>90</v>
      </c>
      <c r="I6" s="17" t="s">
        <v>91</v>
      </c>
    </row>
    <row r="7" spans="1:10" ht="15" customHeight="1" hidden="1">
      <c r="A7" s="52"/>
      <c r="B7" s="47"/>
      <c r="C7" s="48"/>
      <c r="D7" s="48"/>
      <c r="E7" s="48"/>
      <c r="F7" s="48"/>
      <c r="G7" s="48"/>
      <c r="H7" s="60"/>
      <c r="I7" s="61"/>
      <c r="J7" s="81"/>
    </row>
    <row r="8" spans="1:10" ht="15" customHeight="1" hidden="1">
      <c r="A8" s="52"/>
      <c r="B8" s="47"/>
      <c r="C8" s="48"/>
      <c r="D8" s="48"/>
      <c r="E8" s="48"/>
      <c r="F8" s="48"/>
      <c r="G8" s="48"/>
      <c r="H8" s="60"/>
      <c r="I8" s="61"/>
      <c r="J8" s="81"/>
    </row>
    <row r="9" spans="1:10" ht="15" customHeight="1" hidden="1">
      <c r="A9" s="52"/>
      <c r="B9" s="47"/>
      <c r="C9" s="48"/>
      <c r="D9" s="48"/>
      <c r="E9" s="48"/>
      <c r="F9" s="48"/>
      <c r="G9" s="48"/>
      <c r="H9" s="60"/>
      <c r="I9" s="61"/>
      <c r="J9" s="81"/>
    </row>
    <row r="10" spans="1:10" ht="15" customHeight="1" hidden="1">
      <c r="A10" s="52"/>
      <c r="B10" s="47"/>
      <c r="C10" s="48"/>
      <c r="D10" s="48"/>
      <c r="E10" s="48"/>
      <c r="F10" s="48"/>
      <c r="G10" s="48"/>
      <c r="H10" s="60"/>
      <c r="I10" s="61"/>
      <c r="J10" s="81"/>
    </row>
    <row r="11" spans="1:10" ht="15" customHeight="1" hidden="1">
      <c r="A11" s="52"/>
      <c r="B11" s="47"/>
      <c r="C11" s="48"/>
      <c r="D11" s="48"/>
      <c r="E11" s="48"/>
      <c r="F11" s="48"/>
      <c r="G11" s="48"/>
      <c r="H11" s="60"/>
      <c r="I11" s="61"/>
      <c r="J11" s="81"/>
    </row>
    <row r="12" spans="1:10" ht="15" customHeight="1" hidden="1">
      <c r="A12" s="52"/>
      <c r="B12" s="47"/>
      <c r="C12" s="48"/>
      <c r="D12" s="48"/>
      <c r="E12" s="48"/>
      <c r="F12" s="48"/>
      <c r="G12" s="48"/>
      <c r="H12" s="60"/>
      <c r="I12" s="61"/>
      <c r="J12" s="81"/>
    </row>
    <row r="13" spans="1:10" ht="15" customHeight="1" hidden="1">
      <c r="A13" s="52"/>
      <c r="B13" s="47"/>
      <c r="C13" s="48"/>
      <c r="D13" s="48"/>
      <c r="E13" s="48"/>
      <c r="F13" s="48"/>
      <c r="G13" s="48"/>
      <c r="H13" s="60"/>
      <c r="I13" s="61"/>
      <c r="J13" s="81"/>
    </row>
    <row r="14" spans="1:10" ht="15" customHeight="1">
      <c r="A14" s="52" t="s">
        <v>1435</v>
      </c>
      <c r="B14" s="47" t="s">
        <v>120</v>
      </c>
      <c r="C14" s="48" t="s">
        <v>329</v>
      </c>
      <c r="D14" s="48" t="s">
        <v>330</v>
      </c>
      <c r="E14" s="48" t="s">
        <v>323</v>
      </c>
      <c r="F14" s="48" t="s">
        <v>1251</v>
      </c>
      <c r="G14" s="48" t="s">
        <v>1252</v>
      </c>
      <c r="H14" s="60" t="s">
        <v>1253</v>
      </c>
      <c r="I14" s="61" t="s">
        <v>1253</v>
      </c>
      <c r="J14" s="81"/>
    </row>
    <row r="15" spans="1:10" ht="15" customHeight="1">
      <c r="A15" s="52" t="s">
        <v>1164</v>
      </c>
      <c r="B15" s="47" t="s">
        <v>138</v>
      </c>
      <c r="C15" s="48" t="s">
        <v>242</v>
      </c>
      <c r="D15" s="48" t="s">
        <v>275</v>
      </c>
      <c r="E15" s="48" t="s">
        <v>124</v>
      </c>
      <c r="F15" s="48" t="s">
        <v>1251</v>
      </c>
      <c r="G15" s="48" t="s">
        <v>1252</v>
      </c>
      <c r="H15" s="60" t="s">
        <v>1253</v>
      </c>
      <c r="I15" s="61" t="s">
        <v>1253</v>
      </c>
      <c r="J15" s="81"/>
    </row>
    <row r="16" spans="1:10" ht="15" customHeight="1">
      <c r="A16" s="209" t="s">
        <v>1073</v>
      </c>
      <c r="B16" s="210" t="s">
        <v>128</v>
      </c>
      <c r="C16" s="211" t="s">
        <v>177</v>
      </c>
      <c r="D16" s="211" t="s">
        <v>178</v>
      </c>
      <c r="E16" s="211" t="s">
        <v>143</v>
      </c>
      <c r="F16" s="211" t="s">
        <v>1074</v>
      </c>
      <c r="G16" s="211" t="s">
        <v>1075</v>
      </c>
      <c r="H16" s="212" t="s">
        <v>705</v>
      </c>
      <c r="I16" s="213" t="s">
        <v>705</v>
      </c>
      <c r="J16" s="81"/>
    </row>
    <row r="17" spans="1:10" ht="15" customHeight="1">
      <c r="A17" s="209" t="s">
        <v>2114</v>
      </c>
      <c r="B17" s="210" t="s">
        <v>171</v>
      </c>
      <c r="C17" s="211" t="s">
        <v>216</v>
      </c>
      <c r="D17" s="211" t="s">
        <v>294</v>
      </c>
      <c r="E17" s="211" t="s">
        <v>295</v>
      </c>
      <c r="F17" s="211" t="s">
        <v>2115</v>
      </c>
      <c r="G17" s="211" t="s">
        <v>1078</v>
      </c>
      <c r="H17" s="212" t="s">
        <v>725</v>
      </c>
      <c r="I17" s="213" t="s">
        <v>725</v>
      </c>
      <c r="J17" s="81"/>
    </row>
    <row r="18" spans="1:10" ht="15" customHeight="1">
      <c r="A18" s="209" t="s">
        <v>2116</v>
      </c>
      <c r="B18" s="210" t="s">
        <v>171</v>
      </c>
      <c r="C18" s="211" t="s">
        <v>44</v>
      </c>
      <c r="D18" s="211" t="s">
        <v>45</v>
      </c>
      <c r="E18" s="211" t="s">
        <v>302</v>
      </c>
      <c r="F18" s="211" t="s">
        <v>2115</v>
      </c>
      <c r="G18" s="211" t="s">
        <v>2117</v>
      </c>
      <c r="H18" s="212" t="s">
        <v>2002</v>
      </c>
      <c r="I18" s="213" t="s">
        <v>2002</v>
      </c>
      <c r="J18" s="81"/>
    </row>
    <row r="19" spans="1:10" ht="15" customHeight="1">
      <c r="A19" s="52" t="s">
        <v>1076</v>
      </c>
      <c r="B19" s="47" t="s">
        <v>132</v>
      </c>
      <c r="C19" s="48" t="s">
        <v>23</v>
      </c>
      <c r="D19" s="48" t="s">
        <v>24</v>
      </c>
      <c r="E19" s="48" t="s">
        <v>183</v>
      </c>
      <c r="F19" s="48" t="s">
        <v>1077</v>
      </c>
      <c r="G19" s="48" t="s">
        <v>1078</v>
      </c>
      <c r="H19" s="60" t="s">
        <v>725</v>
      </c>
      <c r="I19" s="61" t="s">
        <v>725</v>
      </c>
      <c r="J19" s="81"/>
    </row>
    <row r="20" spans="1:10" ht="15" customHeight="1">
      <c r="A20" s="52" t="s">
        <v>1525</v>
      </c>
      <c r="B20" s="47" t="s">
        <v>132</v>
      </c>
      <c r="C20" s="48" t="s">
        <v>309</v>
      </c>
      <c r="D20" s="48" t="s">
        <v>310</v>
      </c>
      <c r="E20" s="48" t="s">
        <v>183</v>
      </c>
      <c r="F20" s="48" t="s">
        <v>1526</v>
      </c>
      <c r="G20" s="48" t="s">
        <v>1078</v>
      </c>
      <c r="H20" s="60" t="s">
        <v>725</v>
      </c>
      <c r="I20" s="61" t="s">
        <v>725</v>
      </c>
      <c r="J20" s="81"/>
    </row>
    <row r="21" spans="1:10" ht="15" customHeight="1">
      <c r="A21" s="209" t="s">
        <v>1527</v>
      </c>
      <c r="B21" s="210" t="s">
        <v>128</v>
      </c>
      <c r="C21" s="211" t="s">
        <v>59</v>
      </c>
      <c r="D21" s="211" t="s">
        <v>53</v>
      </c>
      <c r="E21" s="211" t="s">
        <v>259</v>
      </c>
      <c r="F21" s="211" t="s">
        <v>1526</v>
      </c>
      <c r="G21" s="211" t="s">
        <v>1078</v>
      </c>
      <c r="H21" s="212" t="s">
        <v>725</v>
      </c>
      <c r="I21" s="213" t="s">
        <v>725</v>
      </c>
      <c r="J21" s="81"/>
    </row>
    <row r="22" spans="1:10" ht="15" customHeight="1">
      <c r="A22" s="209" t="s">
        <v>1528</v>
      </c>
      <c r="B22" s="210" t="s">
        <v>128</v>
      </c>
      <c r="C22" s="211" t="s">
        <v>311</v>
      </c>
      <c r="D22" s="211" t="s">
        <v>312</v>
      </c>
      <c r="E22" s="211" t="s">
        <v>143</v>
      </c>
      <c r="F22" s="211" t="s">
        <v>1529</v>
      </c>
      <c r="G22" s="211" t="s">
        <v>1530</v>
      </c>
      <c r="H22" s="212" t="s">
        <v>1531</v>
      </c>
      <c r="I22" s="213"/>
      <c r="J22" s="81"/>
    </row>
    <row r="23" spans="1:10" ht="15" customHeight="1">
      <c r="A23" s="298"/>
      <c r="B23" s="299"/>
      <c r="C23" s="300"/>
      <c r="D23" s="300"/>
      <c r="E23" s="300"/>
      <c r="F23" s="300" t="s">
        <v>1526</v>
      </c>
      <c r="G23" s="300" t="s">
        <v>1078</v>
      </c>
      <c r="H23" s="301" t="s">
        <v>725</v>
      </c>
      <c r="I23" s="302" t="s">
        <v>1394</v>
      </c>
      <c r="J23" s="81"/>
    </row>
    <row r="24" spans="1:10" ht="15" customHeight="1">
      <c r="A24" s="52" t="s">
        <v>1079</v>
      </c>
      <c r="B24" s="47" t="s">
        <v>132</v>
      </c>
      <c r="C24" s="48" t="s">
        <v>56</v>
      </c>
      <c r="D24" s="48" t="s">
        <v>57</v>
      </c>
      <c r="E24" s="48" t="s">
        <v>58</v>
      </c>
      <c r="F24" s="48" t="s">
        <v>1080</v>
      </c>
      <c r="G24" s="48" t="s">
        <v>1078</v>
      </c>
      <c r="H24" s="60" t="s">
        <v>725</v>
      </c>
      <c r="I24" s="61" t="s">
        <v>725</v>
      </c>
      <c r="J24" s="81"/>
    </row>
    <row r="25" spans="1:10" ht="15" customHeight="1">
      <c r="A25" s="52" t="s">
        <v>1532</v>
      </c>
      <c r="B25" s="47" t="s">
        <v>189</v>
      </c>
      <c r="C25" s="48" t="s">
        <v>331</v>
      </c>
      <c r="D25" s="48" t="s">
        <v>332</v>
      </c>
      <c r="E25" s="48" t="s">
        <v>345</v>
      </c>
      <c r="F25" s="48" t="s">
        <v>1533</v>
      </c>
      <c r="G25" s="48" t="s">
        <v>1534</v>
      </c>
      <c r="H25" s="60" t="s">
        <v>1329</v>
      </c>
      <c r="I25" s="61" t="s">
        <v>1329</v>
      </c>
      <c r="J25" s="81"/>
    </row>
    <row r="26" spans="1:10" ht="15" customHeight="1">
      <c r="A26" s="52" t="s">
        <v>1602</v>
      </c>
      <c r="B26" s="47" t="s">
        <v>189</v>
      </c>
      <c r="C26" s="48" t="s">
        <v>129</v>
      </c>
      <c r="D26" s="48" t="s">
        <v>130</v>
      </c>
      <c r="E26" s="48" t="s">
        <v>149</v>
      </c>
      <c r="F26" s="48" t="s">
        <v>1603</v>
      </c>
      <c r="G26" s="48" t="s">
        <v>1078</v>
      </c>
      <c r="H26" s="60" t="s">
        <v>725</v>
      </c>
      <c r="I26" s="61" t="s">
        <v>725</v>
      </c>
      <c r="J26" s="81"/>
    </row>
  </sheetData>
  <mergeCells count="3">
    <mergeCell ref="A1:I1"/>
    <mergeCell ref="A2:I2"/>
    <mergeCell ref="A3:I3"/>
  </mergeCells>
  <printOptions/>
  <pageMargins left="0.787401574803149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indexed="9"/>
    <pageSetUpPr fitToPage="1"/>
  </sheetPr>
  <dimension ref="A1:H49"/>
  <sheetViews>
    <sheetView workbookViewId="0" topLeftCell="A1">
      <selection activeCell="A8" sqref="A8"/>
    </sheetView>
  </sheetViews>
  <sheetFormatPr defaultColWidth="9.140625" defaultRowHeight="12.75"/>
  <cols>
    <col min="1" max="1" width="22.57421875" style="3" customWidth="1"/>
    <col min="2" max="5" width="17.7109375" style="0" customWidth="1"/>
    <col min="6" max="6" width="18.7109375" style="0" bestFit="1" customWidth="1"/>
    <col min="7" max="8" width="19.00390625" style="0" bestFit="1" customWidth="1"/>
  </cols>
  <sheetData>
    <row r="1" ht="15">
      <c r="E1" s="24"/>
    </row>
    <row r="2" spans="1:8" ht="15.75">
      <c r="A2" s="283" t="str">
        <f>Startlist!$F2</f>
        <v>NESTE HARJU RALLY 2016</v>
      </c>
      <c r="B2" s="283"/>
      <c r="C2" s="283"/>
      <c r="D2" s="283"/>
      <c r="E2" s="283"/>
      <c r="F2" s="283"/>
      <c r="G2" s="283"/>
      <c r="H2" s="283"/>
    </row>
    <row r="3" spans="1:8" ht="15">
      <c r="A3" s="282" t="str">
        <f>Startlist!$F3</f>
        <v>27-28 May 2016</v>
      </c>
      <c r="B3" s="282"/>
      <c r="C3" s="282"/>
      <c r="D3" s="282"/>
      <c r="E3" s="282"/>
      <c r="F3" s="282"/>
      <c r="G3" s="282"/>
      <c r="H3" s="282"/>
    </row>
    <row r="4" spans="1:8" ht="15">
      <c r="A4" s="282" t="str">
        <f>Startlist!$F4</f>
        <v>Harjumaa, Estonia</v>
      </c>
      <c r="B4" s="282"/>
      <c r="C4" s="282"/>
      <c r="D4" s="282"/>
      <c r="E4" s="282"/>
      <c r="F4" s="282"/>
      <c r="G4" s="282"/>
      <c r="H4" s="282"/>
    </row>
    <row r="6" spans="1:8" ht="15">
      <c r="A6" s="6" t="s">
        <v>104</v>
      </c>
      <c r="H6" t="s">
        <v>2118</v>
      </c>
    </row>
    <row r="7" spans="1:8" ht="12.75">
      <c r="A7" s="128" t="s">
        <v>98</v>
      </c>
      <c r="B7" s="295"/>
      <c r="C7" s="18"/>
      <c r="D7" s="18"/>
      <c r="E7" s="19"/>
      <c r="F7" s="18"/>
      <c r="G7" s="18"/>
      <c r="H7" s="296"/>
    </row>
    <row r="8" spans="1:8" ht="13.5" customHeight="1">
      <c r="A8" s="269"/>
      <c r="B8" s="297" t="s">
        <v>110</v>
      </c>
      <c r="C8" s="297" t="s">
        <v>189</v>
      </c>
      <c r="D8" s="297" t="s">
        <v>132</v>
      </c>
      <c r="E8" s="297" t="s">
        <v>171</v>
      </c>
      <c r="F8" s="297" t="s">
        <v>128</v>
      </c>
      <c r="G8" s="297" t="s">
        <v>138</v>
      </c>
      <c r="H8" s="297" t="s">
        <v>120</v>
      </c>
    </row>
    <row r="9" spans="1:8" ht="12.75" customHeight="1">
      <c r="A9" s="270" t="s">
        <v>440</v>
      </c>
      <c r="B9" s="38" t="s">
        <v>451</v>
      </c>
      <c r="C9" s="38" t="s">
        <v>574</v>
      </c>
      <c r="D9" s="38" t="s">
        <v>493</v>
      </c>
      <c r="E9" s="38" t="s">
        <v>515</v>
      </c>
      <c r="F9" s="38" t="s">
        <v>703</v>
      </c>
      <c r="G9" s="38" t="s">
        <v>462</v>
      </c>
      <c r="H9" s="38" t="s">
        <v>515</v>
      </c>
    </row>
    <row r="10" spans="1:8" ht="12.75" customHeight="1">
      <c r="A10" s="271" t="s">
        <v>1002</v>
      </c>
      <c r="B10" s="40" t="s">
        <v>1003</v>
      </c>
      <c r="C10" s="40" t="s">
        <v>1004</v>
      </c>
      <c r="D10" s="40" t="s">
        <v>1005</v>
      </c>
      <c r="E10" s="40" t="s">
        <v>1006</v>
      </c>
      <c r="F10" s="40" t="s">
        <v>1007</v>
      </c>
      <c r="G10" s="40" t="s">
        <v>1008</v>
      </c>
      <c r="H10" s="40" t="s">
        <v>1006</v>
      </c>
    </row>
    <row r="11" spans="1:8" ht="12.75" customHeight="1">
      <c r="A11" s="271" t="s">
        <v>1009</v>
      </c>
      <c r="B11" s="45" t="s">
        <v>1010</v>
      </c>
      <c r="C11" s="45" t="s">
        <v>1011</v>
      </c>
      <c r="D11" s="45" t="s">
        <v>1012</v>
      </c>
      <c r="E11" s="45" t="s">
        <v>1013</v>
      </c>
      <c r="F11" s="45" t="s">
        <v>1014</v>
      </c>
      <c r="G11" s="45" t="s">
        <v>1015</v>
      </c>
      <c r="H11" s="45" t="s">
        <v>1018</v>
      </c>
    </row>
    <row r="12" spans="1:8" ht="12.75" customHeight="1">
      <c r="A12" s="272"/>
      <c r="B12" s="42"/>
      <c r="C12" s="42"/>
      <c r="D12" s="42"/>
      <c r="E12" s="42" t="s">
        <v>1017</v>
      </c>
      <c r="F12" s="42"/>
      <c r="G12" s="42"/>
      <c r="H12" s="42" t="s">
        <v>1016</v>
      </c>
    </row>
    <row r="13" spans="1:8" ht="12.75" customHeight="1">
      <c r="A13" s="46" t="s">
        <v>441</v>
      </c>
      <c r="B13" s="45" t="s">
        <v>445</v>
      </c>
      <c r="C13" s="38" t="s">
        <v>607</v>
      </c>
      <c r="D13" s="38" t="s">
        <v>497</v>
      </c>
      <c r="E13" s="38" t="s">
        <v>655</v>
      </c>
      <c r="F13" s="38" t="s">
        <v>581</v>
      </c>
      <c r="G13" s="38" t="s">
        <v>463</v>
      </c>
      <c r="H13" s="38" t="s">
        <v>734</v>
      </c>
    </row>
    <row r="14" spans="1:8" ht="12.75" customHeight="1">
      <c r="A14" s="43" t="s">
        <v>1019</v>
      </c>
      <c r="B14" s="40" t="s">
        <v>1020</v>
      </c>
      <c r="C14" s="40" t="s">
        <v>1021</v>
      </c>
      <c r="D14" s="40" t="s">
        <v>1022</v>
      </c>
      <c r="E14" s="40" t="s">
        <v>1023</v>
      </c>
      <c r="F14" s="40" t="s">
        <v>1024</v>
      </c>
      <c r="G14" s="40" t="s">
        <v>1025</v>
      </c>
      <c r="H14" s="40" t="s">
        <v>1026</v>
      </c>
    </row>
    <row r="15" spans="1:8" ht="12.75" customHeight="1">
      <c r="A15" s="43" t="s">
        <v>1027</v>
      </c>
      <c r="B15" s="45" t="s">
        <v>1028</v>
      </c>
      <c r="C15" s="42" t="s">
        <v>1029</v>
      </c>
      <c r="D15" s="42" t="s">
        <v>1030</v>
      </c>
      <c r="E15" s="42" t="s">
        <v>1013</v>
      </c>
      <c r="F15" s="42" t="s">
        <v>1031</v>
      </c>
      <c r="G15" s="42" t="s">
        <v>1015</v>
      </c>
      <c r="H15" s="42" t="s">
        <v>1018</v>
      </c>
    </row>
    <row r="16" spans="1:8" ht="12.75" customHeight="1">
      <c r="A16" s="270" t="s">
        <v>648</v>
      </c>
      <c r="B16" s="38" t="s">
        <v>767</v>
      </c>
      <c r="C16" s="38" t="s">
        <v>794</v>
      </c>
      <c r="D16" s="38" t="s">
        <v>856</v>
      </c>
      <c r="E16" s="38" t="s">
        <v>846</v>
      </c>
      <c r="F16" s="38" t="s">
        <v>835</v>
      </c>
      <c r="G16" s="38" t="s">
        <v>772</v>
      </c>
      <c r="H16" s="38" t="s">
        <v>924</v>
      </c>
    </row>
    <row r="17" spans="1:8" ht="12.75" customHeight="1">
      <c r="A17" s="271" t="s">
        <v>1032</v>
      </c>
      <c r="B17" s="40" t="s">
        <v>1033</v>
      </c>
      <c r="C17" s="40" t="s">
        <v>1034</v>
      </c>
      <c r="D17" s="40" t="s">
        <v>1035</v>
      </c>
      <c r="E17" s="40" t="s">
        <v>1036</v>
      </c>
      <c r="F17" s="40" t="s">
        <v>1037</v>
      </c>
      <c r="G17" s="40" t="s">
        <v>1038</v>
      </c>
      <c r="H17" s="40" t="s">
        <v>1039</v>
      </c>
    </row>
    <row r="18" spans="1:8" ht="12.75" customHeight="1">
      <c r="A18" s="271" t="s">
        <v>1040</v>
      </c>
      <c r="B18" s="45" t="s">
        <v>1010</v>
      </c>
      <c r="C18" s="45" t="s">
        <v>1041</v>
      </c>
      <c r="D18" s="45" t="s">
        <v>1042</v>
      </c>
      <c r="E18" s="45" t="s">
        <v>1013</v>
      </c>
      <c r="F18" s="45" t="s">
        <v>1014</v>
      </c>
      <c r="G18" s="45" t="s">
        <v>1043</v>
      </c>
      <c r="H18" s="45" t="s">
        <v>1018</v>
      </c>
    </row>
    <row r="19" spans="1:8" ht="12.75" customHeight="1">
      <c r="A19" s="272"/>
      <c r="B19" s="42" t="s">
        <v>1044</v>
      </c>
      <c r="C19" s="42"/>
      <c r="D19" s="42"/>
      <c r="E19" s="42"/>
      <c r="F19" s="42"/>
      <c r="G19" s="42"/>
      <c r="H19" s="42"/>
    </row>
    <row r="20" spans="1:8" ht="12.75" customHeight="1">
      <c r="A20" s="46" t="s">
        <v>1251</v>
      </c>
      <c r="B20" s="45" t="s">
        <v>1171</v>
      </c>
      <c r="C20" s="38" t="s">
        <v>1180</v>
      </c>
      <c r="D20" s="38" t="s">
        <v>1264</v>
      </c>
      <c r="E20" s="38" t="s">
        <v>1282</v>
      </c>
      <c r="F20" s="38" t="s">
        <v>1335</v>
      </c>
      <c r="G20" s="38" t="s">
        <v>478</v>
      </c>
      <c r="H20" s="38" t="s">
        <v>1386</v>
      </c>
    </row>
    <row r="21" spans="1:8" ht="12.75" customHeight="1">
      <c r="A21" s="43" t="s">
        <v>1493</v>
      </c>
      <c r="B21" s="40" t="s">
        <v>1494</v>
      </c>
      <c r="C21" s="40" t="s">
        <v>1495</v>
      </c>
      <c r="D21" s="40" t="s">
        <v>1496</v>
      </c>
      <c r="E21" s="40" t="s">
        <v>1497</v>
      </c>
      <c r="F21" s="40" t="s">
        <v>1498</v>
      </c>
      <c r="G21" s="40" t="s">
        <v>1499</v>
      </c>
      <c r="H21" s="40" t="s">
        <v>1500</v>
      </c>
    </row>
    <row r="22" spans="1:8" ht="12.75" customHeight="1">
      <c r="A22" s="44" t="s">
        <v>1501</v>
      </c>
      <c r="B22" s="42" t="s">
        <v>1044</v>
      </c>
      <c r="C22" s="42" t="s">
        <v>1029</v>
      </c>
      <c r="D22" s="42" t="s">
        <v>1042</v>
      </c>
      <c r="E22" s="42" t="s">
        <v>1013</v>
      </c>
      <c r="F22" s="42" t="s">
        <v>1014</v>
      </c>
      <c r="G22" s="42" t="s">
        <v>1502</v>
      </c>
      <c r="H22" s="42" t="s">
        <v>1018</v>
      </c>
    </row>
    <row r="23" spans="1:8" ht="12.75" customHeight="1">
      <c r="A23" s="46" t="s">
        <v>1503</v>
      </c>
      <c r="B23" s="45" t="s">
        <v>1166</v>
      </c>
      <c r="C23" s="38" t="s">
        <v>1199</v>
      </c>
      <c r="D23" s="38" t="s">
        <v>1217</v>
      </c>
      <c r="E23" s="38" t="s">
        <v>1283</v>
      </c>
      <c r="F23" s="38" t="s">
        <v>1333</v>
      </c>
      <c r="G23" s="38" t="s">
        <v>1194</v>
      </c>
      <c r="H23" s="38" t="s">
        <v>1387</v>
      </c>
    </row>
    <row r="24" spans="1:8" ht="12.75" customHeight="1">
      <c r="A24" s="43" t="s">
        <v>1504</v>
      </c>
      <c r="B24" s="40" t="s">
        <v>1505</v>
      </c>
      <c r="C24" s="40" t="s">
        <v>1506</v>
      </c>
      <c r="D24" s="40" t="s">
        <v>1507</v>
      </c>
      <c r="E24" s="40" t="s">
        <v>1508</v>
      </c>
      <c r="F24" s="40" t="s">
        <v>1509</v>
      </c>
      <c r="G24" s="40" t="s">
        <v>1510</v>
      </c>
      <c r="H24" s="40" t="s">
        <v>1511</v>
      </c>
    </row>
    <row r="25" spans="1:8" ht="12.75" customHeight="1">
      <c r="A25" s="44" t="s">
        <v>1512</v>
      </c>
      <c r="B25" s="42" t="s">
        <v>1028</v>
      </c>
      <c r="C25" s="42" t="s">
        <v>1029</v>
      </c>
      <c r="D25" s="42" t="s">
        <v>1030</v>
      </c>
      <c r="E25" s="42" t="s">
        <v>1013</v>
      </c>
      <c r="F25" s="42" t="s">
        <v>1513</v>
      </c>
      <c r="G25" s="42" t="s">
        <v>1502</v>
      </c>
      <c r="H25" s="42" t="s">
        <v>1018</v>
      </c>
    </row>
    <row r="26" spans="1:8" ht="12.75" customHeight="1">
      <c r="A26" s="46" t="s">
        <v>1514</v>
      </c>
      <c r="B26" s="45" t="s">
        <v>1170</v>
      </c>
      <c r="C26" s="38" t="s">
        <v>1190</v>
      </c>
      <c r="D26" s="38" t="s">
        <v>1266</v>
      </c>
      <c r="E26" s="38" t="s">
        <v>1306</v>
      </c>
      <c r="F26" s="38" t="s">
        <v>1337</v>
      </c>
      <c r="G26" s="38" t="s">
        <v>1195</v>
      </c>
      <c r="H26" s="38" t="s">
        <v>1388</v>
      </c>
    </row>
    <row r="27" spans="1:8" ht="12.75" customHeight="1">
      <c r="A27" s="43" t="s">
        <v>1515</v>
      </c>
      <c r="B27" s="40" t="s">
        <v>1516</v>
      </c>
      <c r="C27" s="40" t="s">
        <v>1517</v>
      </c>
      <c r="D27" s="40" t="s">
        <v>1518</v>
      </c>
      <c r="E27" s="40" t="s">
        <v>1519</v>
      </c>
      <c r="F27" s="40" t="s">
        <v>1520</v>
      </c>
      <c r="G27" s="40" t="s">
        <v>1521</v>
      </c>
      <c r="H27" s="40" t="s">
        <v>1522</v>
      </c>
    </row>
    <row r="28" spans="1:8" ht="12.75" customHeight="1">
      <c r="A28" s="44" t="s">
        <v>1523</v>
      </c>
      <c r="B28" s="42" t="s">
        <v>1010</v>
      </c>
      <c r="C28" s="42" t="s">
        <v>1011</v>
      </c>
      <c r="D28" s="42" t="s">
        <v>1042</v>
      </c>
      <c r="E28" s="42" t="s">
        <v>1524</v>
      </c>
      <c r="F28" s="42" t="s">
        <v>1014</v>
      </c>
      <c r="G28" s="42" t="s">
        <v>1502</v>
      </c>
      <c r="H28" s="42" t="s">
        <v>1018</v>
      </c>
    </row>
    <row r="29" spans="1:8" ht="12.75" customHeight="1">
      <c r="A29" s="46" t="s">
        <v>1747</v>
      </c>
      <c r="B29" s="45" t="s">
        <v>1541</v>
      </c>
      <c r="C29" s="38" t="s">
        <v>1557</v>
      </c>
      <c r="D29" s="38" t="s">
        <v>1576</v>
      </c>
      <c r="E29" s="38" t="s">
        <v>1599</v>
      </c>
      <c r="F29" s="38" t="s">
        <v>1662</v>
      </c>
      <c r="G29" s="38" t="s">
        <v>1595</v>
      </c>
      <c r="H29" s="38" t="s">
        <v>1689</v>
      </c>
    </row>
    <row r="30" spans="1:8" ht="12.75" customHeight="1">
      <c r="A30" s="43" t="s">
        <v>1748</v>
      </c>
      <c r="B30" s="40" t="s">
        <v>1749</v>
      </c>
      <c r="C30" s="40" t="s">
        <v>1750</v>
      </c>
      <c r="D30" s="40" t="s">
        <v>1751</v>
      </c>
      <c r="E30" s="40" t="s">
        <v>1752</v>
      </c>
      <c r="F30" s="40" t="s">
        <v>1753</v>
      </c>
      <c r="G30" s="40" t="s">
        <v>1754</v>
      </c>
      <c r="H30" s="40" t="s">
        <v>1755</v>
      </c>
    </row>
    <row r="31" spans="1:8" ht="12.75" customHeight="1">
      <c r="A31" s="44" t="s">
        <v>1501</v>
      </c>
      <c r="B31" s="42" t="s">
        <v>1010</v>
      </c>
      <c r="C31" s="42" t="s">
        <v>1011</v>
      </c>
      <c r="D31" s="42" t="s">
        <v>1030</v>
      </c>
      <c r="E31" s="42" t="s">
        <v>1013</v>
      </c>
      <c r="F31" s="42" t="s">
        <v>1513</v>
      </c>
      <c r="G31" s="42" t="s">
        <v>1502</v>
      </c>
      <c r="H31" s="42" t="s">
        <v>1018</v>
      </c>
    </row>
    <row r="32" spans="1:8" ht="12.75" customHeight="1">
      <c r="A32" s="46" t="s">
        <v>1756</v>
      </c>
      <c r="B32" s="45" t="s">
        <v>1536</v>
      </c>
      <c r="C32" s="38" t="s">
        <v>1558</v>
      </c>
      <c r="D32" s="38" t="s">
        <v>1586</v>
      </c>
      <c r="E32" s="38" t="s">
        <v>1600</v>
      </c>
      <c r="F32" s="38" t="s">
        <v>1663</v>
      </c>
      <c r="G32" s="38" t="s">
        <v>1545</v>
      </c>
      <c r="H32" s="38" t="s">
        <v>1690</v>
      </c>
    </row>
    <row r="33" spans="1:8" ht="12.75" customHeight="1">
      <c r="A33" s="43" t="s">
        <v>1757</v>
      </c>
      <c r="B33" s="40" t="s">
        <v>1758</v>
      </c>
      <c r="C33" s="40" t="s">
        <v>1759</v>
      </c>
      <c r="D33" s="40" t="s">
        <v>1760</v>
      </c>
      <c r="E33" s="40" t="s">
        <v>1761</v>
      </c>
      <c r="F33" s="40" t="s">
        <v>1762</v>
      </c>
      <c r="G33" s="40" t="s">
        <v>1763</v>
      </c>
      <c r="H33" s="40" t="s">
        <v>1764</v>
      </c>
    </row>
    <row r="34" spans="1:8" ht="12.75" customHeight="1">
      <c r="A34" s="44" t="s">
        <v>1512</v>
      </c>
      <c r="B34" s="42" t="s">
        <v>1028</v>
      </c>
      <c r="C34" s="42" t="s">
        <v>1011</v>
      </c>
      <c r="D34" s="42" t="s">
        <v>1765</v>
      </c>
      <c r="E34" s="42" t="s">
        <v>1013</v>
      </c>
      <c r="F34" s="42" t="s">
        <v>1513</v>
      </c>
      <c r="G34" s="42" t="s">
        <v>1043</v>
      </c>
      <c r="H34" s="42" t="s">
        <v>1018</v>
      </c>
    </row>
    <row r="35" spans="1:8" ht="12.75" customHeight="1">
      <c r="A35" s="46" t="s">
        <v>1766</v>
      </c>
      <c r="B35" s="45" t="s">
        <v>1540</v>
      </c>
      <c r="C35" s="38" t="s">
        <v>1559</v>
      </c>
      <c r="D35" s="38" t="s">
        <v>1578</v>
      </c>
      <c r="E35" s="38" t="s">
        <v>1601</v>
      </c>
      <c r="F35" s="38" t="s">
        <v>1666</v>
      </c>
      <c r="G35" s="38" t="s">
        <v>1597</v>
      </c>
      <c r="H35" s="38" t="s">
        <v>1691</v>
      </c>
    </row>
    <row r="36" spans="1:8" ht="12.75" customHeight="1">
      <c r="A36" s="43" t="s">
        <v>1767</v>
      </c>
      <c r="B36" s="40" t="s">
        <v>1768</v>
      </c>
      <c r="C36" s="40" t="s">
        <v>1769</v>
      </c>
      <c r="D36" s="40" t="s">
        <v>1770</v>
      </c>
      <c r="E36" s="40" t="s">
        <v>1771</v>
      </c>
      <c r="F36" s="40" t="s">
        <v>1772</v>
      </c>
      <c r="G36" s="40" t="s">
        <v>1773</v>
      </c>
      <c r="H36" s="40" t="s">
        <v>1774</v>
      </c>
    </row>
    <row r="37" spans="1:8" ht="12.75" customHeight="1">
      <c r="A37" s="44" t="s">
        <v>1523</v>
      </c>
      <c r="B37" s="42" t="s">
        <v>1044</v>
      </c>
      <c r="C37" s="42" t="s">
        <v>1011</v>
      </c>
      <c r="D37" s="42" t="s">
        <v>1030</v>
      </c>
      <c r="E37" s="42" t="s">
        <v>1013</v>
      </c>
      <c r="F37" s="42" t="s">
        <v>1014</v>
      </c>
      <c r="G37" s="42" t="s">
        <v>1502</v>
      </c>
      <c r="H37" s="42" t="s">
        <v>1018</v>
      </c>
    </row>
    <row r="38" spans="1:8" ht="12.75" customHeight="1">
      <c r="A38" s="46" t="s">
        <v>1775</v>
      </c>
      <c r="B38" s="45" t="s">
        <v>1785</v>
      </c>
      <c r="C38" s="38" t="s">
        <v>1806</v>
      </c>
      <c r="D38" s="38" t="s">
        <v>2050</v>
      </c>
      <c r="E38" s="38" t="s">
        <v>1918</v>
      </c>
      <c r="F38" s="38" t="s">
        <v>1926</v>
      </c>
      <c r="G38" s="38" t="s">
        <v>1829</v>
      </c>
      <c r="H38" s="38" t="s">
        <v>1987</v>
      </c>
    </row>
    <row r="39" spans="1:8" ht="12.75" customHeight="1">
      <c r="A39" s="43" t="s">
        <v>1776</v>
      </c>
      <c r="B39" s="40" t="s">
        <v>2119</v>
      </c>
      <c r="C39" s="40" t="s">
        <v>2120</v>
      </c>
      <c r="D39" s="40" t="s">
        <v>2121</v>
      </c>
      <c r="E39" s="40" t="s">
        <v>2122</v>
      </c>
      <c r="F39" s="40" t="s">
        <v>2123</v>
      </c>
      <c r="G39" s="40" t="s">
        <v>2124</v>
      </c>
      <c r="H39" s="40" t="s">
        <v>2125</v>
      </c>
    </row>
    <row r="40" spans="1:8" ht="12.75" customHeight="1">
      <c r="A40" s="44" t="s">
        <v>1777</v>
      </c>
      <c r="B40" s="42" t="s">
        <v>1028</v>
      </c>
      <c r="C40" s="42" t="s">
        <v>1011</v>
      </c>
      <c r="D40" s="42" t="s">
        <v>1030</v>
      </c>
      <c r="E40" s="42" t="s">
        <v>2126</v>
      </c>
      <c r="F40" s="42" t="s">
        <v>1513</v>
      </c>
      <c r="G40" s="42" t="s">
        <v>1502</v>
      </c>
      <c r="H40" s="42" t="s">
        <v>1018</v>
      </c>
    </row>
    <row r="41" spans="1:8" ht="12.75" customHeight="1">
      <c r="A41" s="46" t="s">
        <v>1778</v>
      </c>
      <c r="B41" s="45" t="s">
        <v>1796</v>
      </c>
      <c r="C41" s="38" t="s">
        <v>1807</v>
      </c>
      <c r="D41" s="38" t="s">
        <v>1860</v>
      </c>
      <c r="E41" s="38" t="s">
        <v>1919</v>
      </c>
      <c r="F41" s="38" t="s">
        <v>1963</v>
      </c>
      <c r="G41" s="38" t="s">
        <v>1873</v>
      </c>
      <c r="H41" s="38" t="s">
        <v>1988</v>
      </c>
    </row>
    <row r="42" spans="1:8" ht="12.75" customHeight="1">
      <c r="A42" s="43" t="s">
        <v>1779</v>
      </c>
      <c r="B42" s="40" t="s">
        <v>2127</v>
      </c>
      <c r="C42" s="40" t="s">
        <v>2128</v>
      </c>
      <c r="D42" s="40" t="s">
        <v>2129</v>
      </c>
      <c r="E42" s="40" t="s">
        <v>2130</v>
      </c>
      <c r="F42" s="40" t="s">
        <v>2131</v>
      </c>
      <c r="G42" s="40" t="s">
        <v>2132</v>
      </c>
      <c r="H42" s="40" t="s">
        <v>2133</v>
      </c>
    </row>
    <row r="43" spans="1:8" ht="12.75" customHeight="1">
      <c r="A43" s="44" t="s">
        <v>1780</v>
      </c>
      <c r="B43" s="42" t="s">
        <v>1044</v>
      </c>
      <c r="C43" s="42" t="s">
        <v>1011</v>
      </c>
      <c r="D43" s="42" t="s">
        <v>2134</v>
      </c>
      <c r="E43" s="42" t="s">
        <v>2126</v>
      </c>
      <c r="F43" s="42" t="s">
        <v>1014</v>
      </c>
      <c r="G43" s="42" t="s">
        <v>1502</v>
      </c>
      <c r="H43" s="42" t="s">
        <v>1018</v>
      </c>
    </row>
    <row r="44" spans="1:8" ht="12.75" customHeight="1">
      <c r="A44" s="46" t="s">
        <v>1781</v>
      </c>
      <c r="B44" s="45" t="s">
        <v>1797</v>
      </c>
      <c r="C44" s="38" t="s">
        <v>1808</v>
      </c>
      <c r="D44" s="38" t="s">
        <v>1861</v>
      </c>
      <c r="E44" s="38" t="s">
        <v>1920</v>
      </c>
      <c r="F44" s="38" t="s">
        <v>1945</v>
      </c>
      <c r="G44" s="38" t="s">
        <v>1813</v>
      </c>
      <c r="H44" s="38" t="s">
        <v>1989</v>
      </c>
    </row>
    <row r="45" spans="1:8" ht="12.75" customHeight="1">
      <c r="A45" s="43" t="s">
        <v>1782</v>
      </c>
      <c r="B45" s="40" t="s">
        <v>2135</v>
      </c>
      <c r="C45" s="40" t="s">
        <v>2136</v>
      </c>
      <c r="D45" s="40" t="s">
        <v>2137</v>
      </c>
      <c r="E45" s="40" t="s">
        <v>2138</v>
      </c>
      <c r="F45" s="40" t="s">
        <v>2139</v>
      </c>
      <c r="G45" s="40" t="s">
        <v>2140</v>
      </c>
      <c r="H45" s="40" t="s">
        <v>2141</v>
      </c>
    </row>
    <row r="46" spans="1:8" ht="12.75" customHeight="1">
      <c r="A46" s="44" t="s">
        <v>1783</v>
      </c>
      <c r="B46" s="42" t="s">
        <v>1044</v>
      </c>
      <c r="C46" s="42" t="s">
        <v>1011</v>
      </c>
      <c r="D46" s="42" t="s">
        <v>2134</v>
      </c>
      <c r="E46" s="42" t="s">
        <v>2126</v>
      </c>
      <c r="F46" s="42" t="s">
        <v>1014</v>
      </c>
      <c r="G46" s="42" t="s">
        <v>2142</v>
      </c>
      <c r="H46" s="42" t="s">
        <v>1018</v>
      </c>
    </row>
    <row r="47" spans="1:8" ht="12.75">
      <c r="A47" s="54"/>
      <c r="B47" s="39"/>
      <c r="C47" s="39"/>
      <c r="D47" s="39"/>
      <c r="E47" s="39"/>
      <c r="F47" s="39"/>
      <c r="G47" s="39"/>
      <c r="H47" s="39"/>
    </row>
    <row r="48" spans="1:8" ht="12.75">
      <c r="A48" s="54" t="s">
        <v>1784</v>
      </c>
      <c r="B48" s="39"/>
      <c r="C48" s="39"/>
      <c r="D48" s="39"/>
      <c r="E48" s="39"/>
      <c r="F48" s="39"/>
      <c r="G48" s="39"/>
      <c r="H48" s="39"/>
    </row>
    <row r="49" spans="1:8" ht="12.75">
      <c r="A49" s="41"/>
      <c r="B49" s="39"/>
      <c r="C49" s="39"/>
      <c r="D49" s="39"/>
      <c r="E49" s="39"/>
      <c r="F49" s="39"/>
      <c r="G49" s="39"/>
      <c r="H49" s="39"/>
    </row>
  </sheetData>
  <mergeCells count="3">
    <mergeCell ref="A2:H2"/>
    <mergeCell ref="A3:H3"/>
    <mergeCell ref="A4:H4"/>
  </mergeCells>
  <printOptions/>
  <pageMargins left="0" right="0" top="0" bottom="0" header="0" footer="0"/>
  <pageSetup fitToHeight="1" fitToWidth="1" horizontalDpi="360" verticalDpi="36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2016-05-28T17:11:34Z</cp:lastPrinted>
  <dcterms:created xsi:type="dcterms:W3CDTF">2004-09-28T13:23:33Z</dcterms:created>
  <dcterms:modified xsi:type="dcterms:W3CDTF">2016-05-28T17:32:05Z</dcterms:modified>
  <cp:category/>
  <cp:version/>
  <cp:contentType/>
  <cp:contentStatus/>
</cp:coreProperties>
</file>