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68" activeTab="4"/>
  </bookViews>
  <sheets>
    <sheet name="Startlist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Retired" sheetId="7" r:id="rId7"/>
    <sheet name="Penalt" sheetId="8" r:id="rId8"/>
    <sheet name="Speed" sheetId="9" r:id="rId9"/>
    <sheet name="Classes" sheetId="10" r:id="rId10"/>
    <sheet name="Powerstage" sheetId="11" r:id="rId11"/>
    <sheet name="Overall result" sheetId="12" r:id="rId12"/>
    <sheet name="EE Champ" sheetId="13" r:id="rId13"/>
    <sheet name="Juniors" sheetId="14" r:id="rId14"/>
    <sheet name="Michelin EE" sheetId="15" r:id="rId15"/>
  </sheets>
  <definedNames>
    <definedName name="_xlnm._FilterDatabase" localSheetId="12" hidden="1">'EE Champ'!$A$7:$H$78</definedName>
    <definedName name="_xlnm._FilterDatabase" localSheetId="11" hidden="1">'Overall result'!$A$7:$H$7</definedName>
    <definedName name="_xlnm._FilterDatabase" localSheetId="0" hidden="1">'Startlist'!$A$7:$I$86</definedName>
    <definedName name="EXCKLASS" localSheetId="9">'Classes'!$C$8:$F$18</definedName>
    <definedName name="EXCLINA" localSheetId="2">'Results 1. Day'!$A$8:$G$163</definedName>
    <definedName name="EXCPENAL" localSheetId="7">'Penalt'!$A$11:$J$18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'Retired'!$A$10:$H$42</definedName>
    <definedName name="EXCSTART" localSheetId="12">'EE Champ'!$A$8:$I$78</definedName>
    <definedName name="EXCSTART" localSheetId="13">'Juniors'!$A$8:$I$16</definedName>
    <definedName name="EXCSTART" localSheetId="14">'Michelin EE'!$A$8:$I$10</definedName>
    <definedName name="EXCSTART" localSheetId="11">'Overall result'!$A$8:$I$86</definedName>
    <definedName name="EXCSTART" localSheetId="10">'Powerstage'!$A$8:$I$55</definedName>
    <definedName name="EXCSTART" localSheetId="1">'Start 2. Day'!$A$8:$J$87</definedName>
    <definedName name="EXCSTART" localSheetId="0">'Startlist'!$A$8:$J$86</definedName>
    <definedName name="GGG" localSheetId="3">'Results'!$A$8:$O$165</definedName>
    <definedName name="GGG" localSheetId="2">'Results 1. Day'!$A$8:$D$163</definedName>
    <definedName name="GGG_1" localSheetId="2">'Results 1. Day'!$A$8:$G$163</definedName>
    <definedName name="_xlnm.Print_Area" localSheetId="13">'Juniors'!$A$1:$H$16</definedName>
    <definedName name="_xlnm.Print_Area" localSheetId="14">'Michelin EE'!$A$1:$H$10</definedName>
    <definedName name="_xlnm.Print_Area" localSheetId="11">'Overall result'!$A$1:$H$86</definedName>
    <definedName name="_xlnm.Print_Area" localSheetId="7">'Penalt'!$A$1:$I$18</definedName>
    <definedName name="_xlnm.Print_Area" localSheetId="3">'Results'!$A$1:$N$165</definedName>
    <definedName name="_xlnm.Print_Area" localSheetId="2">'Results 1. Day'!$A$1:$F$139</definedName>
    <definedName name="_xlnm.Print_Area" localSheetId="6">'Retired'!$A$1:$G$42</definedName>
    <definedName name="_xlnm.Print_Area" localSheetId="8">'Speed'!$A$1:$L$40</definedName>
    <definedName name="_xlnm.Print_Area" localSheetId="1">'Start 2. Day'!$A$1:$I$86</definedName>
    <definedName name="_xlnm.Print_Area" localSheetId="0">'Startlist'!$A$1:$I$86</definedName>
    <definedName name="_xlnm.Print_Area" localSheetId="5">'Teams'!$A$1:$H$135</definedName>
    <definedName name="_xlnm.Print_Area" localSheetId="4">'Winners'!$A$1:$I$72</definedName>
  </definedNames>
  <calcPr fullCalcOnLoad="1"/>
</workbook>
</file>

<file path=xl/sharedStrings.xml><?xml version="1.0" encoding="utf-8"?>
<sst xmlns="http://schemas.openxmlformats.org/spreadsheetml/2006/main" count="4625" uniqueCount="1931">
  <si>
    <t>Harju Rally</t>
  </si>
  <si>
    <t>23-24 May 2014</t>
  </si>
  <si>
    <t>Harjumaa, ESTONIA</t>
  </si>
  <si>
    <t>MM-MOTORSPORT</t>
  </si>
  <si>
    <t>KARL KRUUDA</t>
  </si>
  <si>
    <t>Peugeot 208 T16</t>
  </si>
  <si>
    <t>Joni Nikko</t>
  </si>
  <si>
    <t>Jarno Ottman</t>
  </si>
  <si>
    <t>L.A.D SERVICE</t>
  </si>
  <si>
    <t>Alexey Lukyanuk</t>
  </si>
  <si>
    <t>Alexey Arnautov</t>
  </si>
  <si>
    <t>EAMV</t>
  </si>
  <si>
    <t>ASRT RALLY TEAM</t>
  </si>
  <si>
    <t>KAUR MOTORSPORT</t>
  </si>
  <si>
    <t>CARGLASS MOTORSPORT</t>
  </si>
  <si>
    <t>PROREHV RALLY TEAM</t>
  </si>
  <si>
    <t>ECOM MOTORSPORT</t>
  </si>
  <si>
    <t>Taaniel Tigas</t>
  </si>
  <si>
    <t>MS RACING</t>
  </si>
  <si>
    <t>PSC MOTORSPORT</t>
  </si>
  <si>
    <t>TAIF RALLY TEAM</t>
  </si>
  <si>
    <t>SAR-TECH MOTORSPORT</t>
  </si>
  <si>
    <t>James Morgan</t>
  </si>
  <si>
    <t>EST / UK</t>
  </si>
  <si>
    <t>SP RALLY PROJECT</t>
  </si>
  <si>
    <t>Salah Bin Eidan</t>
  </si>
  <si>
    <t>KUWAIT / EST</t>
  </si>
  <si>
    <t>Aiko Aigro</t>
  </si>
  <si>
    <t>Kermo Kärtmann</t>
  </si>
  <si>
    <t>TIKKRI MOTORSPORT</t>
  </si>
  <si>
    <t>LAITSE RALLYPARK</t>
  </si>
  <si>
    <t>RS RACING</t>
  </si>
  <si>
    <t>Citroen C2 R2 MAX</t>
  </si>
  <si>
    <t>PRINTSPORT</t>
  </si>
  <si>
    <t>Alari Kupri</t>
  </si>
  <si>
    <t>19:28</t>
  </si>
  <si>
    <t>Meelis Orgla</t>
  </si>
  <si>
    <t>Jaan Halliste</t>
  </si>
  <si>
    <t>19:29</t>
  </si>
  <si>
    <t>19:30</t>
  </si>
  <si>
    <t>Tom Rist</t>
  </si>
  <si>
    <t>OMP MOTOSPORT</t>
  </si>
  <si>
    <t>19:31</t>
  </si>
  <si>
    <t>19:32</t>
  </si>
  <si>
    <t>19:33</t>
  </si>
  <si>
    <t>Tanel Kasesalu</t>
  </si>
  <si>
    <t>19:34</t>
  </si>
  <si>
    <t>MATTI HÄMÄLÄINEN</t>
  </si>
  <si>
    <t>19:35</t>
  </si>
  <si>
    <t>Andrus Vahi</t>
  </si>
  <si>
    <t>Alo Ivask</t>
  </si>
  <si>
    <t>19:36</t>
  </si>
  <si>
    <t>MIHKEL KAPP</t>
  </si>
  <si>
    <t>19:37</t>
  </si>
  <si>
    <t>FIN / EST</t>
  </si>
  <si>
    <t>19:38</t>
  </si>
  <si>
    <t>19:39</t>
  </si>
  <si>
    <t>Karl-Martin Volver</t>
  </si>
  <si>
    <t>Margus Jōerand</t>
  </si>
  <si>
    <t>19:40</t>
  </si>
  <si>
    <t>19:41</t>
  </si>
  <si>
    <t>OPTITRANS TEHNIKASPORT</t>
  </si>
  <si>
    <t>19:42</t>
  </si>
  <si>
    <t>VW Golf II</t>
  </si>
  <si>
    <t>19:43</t>
  </si>
  <si>
    <t>OT RACING</t>
  </si>
  <si>
    <t>19:44</t>
  </si>
  <si>
    <t>Henry Asi</t>
  </si>
  <si>
    <t>Karl-Artur Viitra</t>
  </si>
  <si>
    <t>19:45</t>
  </si>
  <si>
    <t>19:46</t>
  </si>
  <si>
    <t>Raido Laulik</t>
  </si>
  <si>
    <t>Tōnis Viidas</t>
  </si>
  <si>
    <t>19:47</t>
  </si>
  <si>
    <t>Gustav Kruuda</t>
  </si>
  <si>
    <t>ME3 RALLYTEAM</t>
  </si>
  <si>
    <t>19:48</t>
  </si>
  <si>
    <t>Dmitry Gorchakov</t>
  </si>
  <si>
    <t>19:49</t>
  </si>
  <si>
    <t>Vadim Lelyukh</t>
  </si>
  <si>
    <t>Aleksandr Danilovskii</t>
  </si>
  <si>
    <t>CSVP</t>
  </si>
  <si>
    <t>19:50</t>
  </si>
  <si>
    <t>Taavo Tigane</t>
  </si>
  <si>
    <t>Eero Viljus</t>
  </si>
  <si>
    <t>19:51</t>
  </si>
  <si>
    <t>Kristjan Sinik</t>
  </si>
  <si>
    <t>Martti Meetua</t>
  </si>
  <si>
    <t>ERKI SPORT</t>
  </si>
  <si>
    <t>19:52</t>
  </si>
  <si>
    <t>ESA USKI</t>
  </si>
  <si>
    <t>19:53</t>
  </si>
  <si>
    <t>Evgenii Eliseev</t>
  </si>
  <si>
    <t>2WD RACING SERVICES</t>
  </si>
  <si>
    <t>19:54</t>
  </si>
  <si>
    <t>LADA S1600</t>
  </si>
  <si>
    <t>19:55</t>
  </si>
  <si>
    <t>Oliver Peebo</t>
  </si>
  <si>
    <t>19:56</t>
  </si>
  <si>
    <t>19:57</t>
  </si>
  <si>
    <t>19:58</t>
  </si>
  <si>
    <t>19:59</t>
  </si>
  <si>
    <t>ASPORT</t>
  </si>
  <si>
    <t>20:00</t>
  </si>
  <si>
    <t>G.M.RACING SK</t>
  </si>
  <si>
    <t>20:01</t>
  </si>
  <si>
    <t>Mikhail Skripnikov</t>
  </si>
  <si>
    <t>Anton Grechko</t>
  </si>
  <si>
    <t>THOMAS BETON RACING</t>
  </si>
  <si>
    <t>20:02</t>
  </si>
  <si>
    <t>20:03</t>
  </si>
  <si>
    <t>20:04</t>
  </si>
  <si>
    <t>20:05</t>
  </si>
  <si>
    <t>Siim Korsten</t>
  </si>
  <si>
    <t>20:06</t>
  </si>
  <si>
    <t>Kaido Kabral</t>
  </si>
  <si>
    <t>20:07</t>
  </si>
  <si>
    <t>Rainer Meus</t>
  </si>
  <si>
    <t>Kaupo Vana</t>
  </si>
  <si>
    <t>LADA VFTS</t>
  </si>
  <si>
    <t>20:08</t>
  </si>
  <si>
    <t>LADA SAMARA</t>
  </si>
  <si>
    <t>20:09</t>
  </si>
  <si>
    <t>FOSIRALLI OY</t>
  </si>
  <si>
    <t>Opel Manta B 200</t>
  </si>
  <si>
    <t>20:10</t>
  </si>
  <si>
    <t>Mait Mättik</t>
  </si>
  <si>
    <t>SK VILLU</t>
  </si>
  <si>
    <t>20:11</t>
  </si>
  <si>
    <t>GAZ RALLIKLUBI</t>
  </si>
  <si>
    <t>20:12</t>
  </si>
  <si>
    <t>Marco Prems</t>
  </si>
  <si>
    <t>20:13</t>
  </si>
  <si>
    <t>MÄRJAMAA RALLY TEAM</t>
  </si>
  <si>
    <t>20:14</t>
  </si>
  <si>
    <t>20:15</t>
  </si>
  <si>
    <t>20:16</t>
  </si>
  <si>
    <t>20:17</t>
  </si>
  <si>
    <t>20:18</t>
  </si>
  <si>
    <t>Stage</t>
  </si>
  <si>
    <t>Power Stage - Special Stage 9</t>
  </si>
  <si>
    <t>-</t>
  </si>
  <si>
    <t>sort O asc  M asc N asc</t>
  </si>
  <si>
    <t>R4</t>
  </si>
  <si>
    <t>Karl Kruuda</t>
  </si>
  <si>
    <t>Martin Järveoja</t>
  </si>
  <si>
    <t>Rainer Aus</t>
  </si>
  <si>
    <t>Simo Koskinen</t>
  </si>
  <si>
    <t>Egon Kaur</t>
  </si>
  <si>
    <t>Erik Lepikson</t>
  </si>
  <si>
    <t>Peugeot 207 Sport</t>
  </si>
  <si>
    <t>Rainer Rohtmets</t>
  </si>
  <si>
    <t>Citroen C2 R2</t>
  </si>
  <si>
    <t>Rasmus Uustulnd</t>
  </si>
  <si>
    <t>Ford Fiesta R2</t>
  </si>
  <si>
    <t>Argo Kuutok</t>
  </si>
  <si>
    <t>Carl Terras</t>
  </si>
  <si>
    <t>Niko-Pekka Nieminen</t>
  </si>
  <si>
    <t>Arsi Tupits</t>
  </si>
  <si>
    <t>Erik Sher</t>
  </si>
  <si>
    <t>Kenneth Sepp</t>
  </si>
  <si>
    <t>Madis Vanaselja</t>
  </si>
  <si>
    <t>Jaanus Hōbemägi</t>
  </si>
  <si>
    <t>Alexey Iofin</t>
  </si>
  <si>
    <t>Tauri Pihlas</t>
  </si>
  <si>
    <t>Ott Kiil</t>
  </si>
  <si>
    <t>Mait Maarend</t>
  </si>
  <si>
    <t>Mihkel Kapp</t>
  </si>
  <si>
    <t>Alexey Reshetov</t>
  </si>
  <si>
    <t>Karl Koosa</t>
  </si>
  <si>
    <t>Annika Arnek</t>
  </si>
  <si>
    <t>Nissan Sunny</t>
  </si>
  <si>
    <t>Alexander Potesov</t>
  </si>
  <si>
    <t>Henri Franke</t>
  </si>
  <si>
    <t>Suzuki Baleno</t>
  </si>
  <si>
    <t>Kristjan Len</t>
  </si>
  <si>
    <t>Arvo Liimann</t>
  </si>
  <si>
    <t>19:17</t>
  </si>
  <si>
    <t>Class</t>
  </si>
  <si>
    <t>Drivers</t>
  </si>
  <si>
    <t>Overall result</t>
  </si>
  <si>
    <t>E13</t>
  </si>
  <si>
    <t>Results after Day 1</t>
  </si>
  <si>
    <t>Stardiprotokoll  2. päevale / Startlist for Day 2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</si>
  <si>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</si>
  <si>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</si>
  <si>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</si>
  <si>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</si>
  <si>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</si>
  <si>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</si>
  <si>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</si>
  <si>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</si>
  <si>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</si>
  <si>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</si>
  <si>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</si>
  <si>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</si>
  <si>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</si>
  <si>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</si>
  <si>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</si>
  <si>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</si>
  <si>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</si>
  <si>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</si>
  <si>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</si>
  <si>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</si>
  <si>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</si>
  <si>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</si>
  <si>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</si>
  <si>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</si>
  <si>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</si>
  <si>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</si>
  <si>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</si>
  <si>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</si>
  <si>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</si>
  <si>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</si>
  <si>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</si>
  <si>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</si>
  <si>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</si>
  <si>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</si>
  <si>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</si>
  <si>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</si>
  <si>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</si>
  <si>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</si>
  <si>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</si>
  <si>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</si>
  <si>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</si>
  <si>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</si>
  <si>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</si>
  <si>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</si>
  <si>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FIN</t>
  </si>
  <si>
    <t>8</t>
  </si>
  <si>
    <t>N4</t>
  </si>
  <si>
    <t>A8</t>
  </si>
  <si>
    <t>A7</t>
  </si>
  <si>
    <t>E12</t>
  </si>
  <si>
    <t>E11</t>
  </si>
  <si>
    <t xml:space="preserve"> </t>
  </si>
  <si>
    <t xml:space="preserve">    Special stages</t>
  </si>
  <si>
    <t>00</t>
  </si>
  <si>
    <t>0</t>
  </si>
  <si>
    <t>A6</t>
  </si>
  <si>
    <t>4WD</t>
  </si>
  <si>
    <t>Mitsubishi Lancer Evo 9</t>
  </si>
  <si>
    <t>Mitsubishi Lancer Evo 10</t>
  </si>
  <si>
    <t>Kuldar Sikk</t>
  </si>
  <si>
    <t>Ford Fiesta R5</t>
  </si>
  <si>
    <t>Kristo Kraag</t>
  </si>
  <si>
    <t>Raul Jeets</t>
  </si>
  <si>
    <t>Andrus Toom</t>
  </si>
  <si>
    <t>Markus Abram</t>
  </si>
  <si>
    <t>Rein Jōessar</t>
  </si>
  <si>
    <t>Mitsubishi Lancer Evo 5</t>
  </si>
  <si>
    <t>Kristo Tamm</t>
  </si>
  <si>
    <t>Oliver Tampuu</t>
  </si>
  <si>
    <t>Sander Pärn</t>
  </si>
  <si>
    <t>Ken Järveoja</t>
  </si>
  <si>
    <t>Rauno Rohtmets</t>
  </si>
  <si>
    <t>Sander Siniorg</t>
  </si>
  <si>
    <t>Matti Hämäläinen</t>
  </si>
  <si>
    <t>Toomas Vask</t>
  </si>
  <si>
    <t>Vallo Nuuter</t>
  </si>
  <si>
    <t>Harri Rodendau</t>
  </si>
  <si>
    <t>Ford Escort MK2</t>
  </si>
  <si>
    <t>Toomas Tauk</t>
  </si>
  <si>
    <t>Roland Poom</t>
  </si>
  <si>
    <t>Taavi Udevald</t>
  </si>
  <si>
    <t>Allar Heina</t>
  </si>
  <si>
    <t>Dmitry Feofanov</t>
  </si>
  <si>
    <t>Maxim Gordyushkin</t>
  </si>
  <si>
    <t>Kasper Koosa</t>
  </si>
  <si>
    <t>Alvar Kuusik</t>
  </si>
  <si>
    <t>Kaspar Kasari</t>
  </si>
  <si>
    <t>Hannes Kuusmaa</t>
  </si>
  <si>
    <t>Honda Civic</t>
  </si>
  <si>
    <t>Martin Vatter</t>
  </si>
  <si>
    <t>Petri Söyring</t>
  </si>
  <si>
    <t>Jani Laine</t>
  </si>
  <si>
    <t>Raigo Vilbiks</t>
  </si>
  <si>
    <t>Silver Siivelt</t>
  </si>
  <si>
    <t>Janar Tänak</t>
  </si>
  <si>
    <t>19:14</t>
  </si>
  <si>
    <t>Alari Sillaste</t>
  </si>
  <si>
    <t>Janek Ojala</t>
  </si>
  <si>
    <t>Roland Murakas</t>
  </si>
  <si>
    <t>Kalle Adler</t>
  </si>
  <si>
    <t>Hendrik Kers</t>
  </si>
  <si>
    <t>Viljo Vider</t>
  </si>
  <si>
    <t>Sami Valme</t>
  </si>
  <si>
    <t>Radik Shaymiev</t>
  </si>
  <si>
    <t>Maxim Tsvetkov</t>
  </si>
  <si>
    <t>Siim Plangi</t>
  </si>
  <si>
    <t>Marek Sarapuu</t>
  </si>
  <si>
    <t>Honda Civic Type-R</t>
  </si>
  <si>
    <t>Renault Clio R3</t>
  </si>
  <si>
    <t>Timmu Kōrge</t>
  </si>
  <si>
    <t>Erki Pints</t>
  </si>
  <si>
    <t>BMW M3</t>
  </si>
  <si>
    <t>Einar Laipaik</t>
  </si>
  <si>
    <t>Siimo Suvemaa</t>
  </si>
  <si>
    <t>Lembit Soe</t>
  </si>
  <si>
    <t>Ahto Pihlas</t>
  </si>
  <si>
    <t>Toyota Starlet</t>
  </si>
  <si>
    <t>Ken Torn</t>
  </si>
  <si>
    <t>Riivo Mesila</t>
  </si>
  <si>
    <t>Subaru Impreza</t>
  </si>
  <si>
    <t>Mitsubishi Lancer Evo 6</t>
  </si>
  <si>
    <t>Renault Clio</t>
  </si>
  <si>
    <t>Kristo Subi</t>
  </si>
  <si>
    <t>Teele Sepp</t>
  </si>
  <si>
    <t>Kristen Kelement</t>
  </si>
  <si>
    <t>Timo Kasesalu</t>
  </si>
  <si>
    <t>Vadim Kuznetsov</t>
  </si>
  <si>
    <t>Roman Kapustin</t>
  </si>
  <si>
    <t>Allan Ilves</t>
  </si>
  <si>
    <t>Mitsubishi Lancer Evo 8</t>
  </si>
  <si>
    <t>Rünno Ubinhain</t>
  </si>
  <si>
    <t>Riho Teinveld</t>
  </si>
  <si>
    <t>RUS / EST</t>
  </si>
  <si>
    <t>Nissan Sunny GTI</t>
  </si>
  <si>
    <t>Martin Saar</t>
  </si>
  <si>
    <t>VW Golf 2</t>
  </si>
  <si>
    <t>Kevin Kuusik</t>
  </si>
  <si>
    <t>Renault Clio Ragnotti</t>
  </si>
  <si>
    <t>Esa Uski</t>
  </si>
  <si>
    <t>Jouni Jäkkilä</t>
  </si>
  <si>
    <t>BMW 325i</t>
  </si>
  <si>
    <t>18:52</t>
  </si>
  <si>
    <t>Mait Madik</t>
  </si>
  <si>
    <t>18:55</t>
  </si>
  <si>
    <t>18:57</t>
  </si>
  <si>
    <t>Alain Sivous</t>
  </si>
  <si>
    <t>19:00</t>
  </si>
  <si>
    <t>19:01</t>
  </si>
  <si>
    <t>19:02</t>
  </si>
  <si>
    <t>19:03</t>
  </si>
  <si>
    <t>19:04</t>
  </si>
  <si>
    <t>19:05</t>
  </si>
  <si>
    <t>Maila Vaher</t>
  </si>
  <si>
    <t>Karita Kivi</t>
  </si>
  <si>
    <t>19:06</t>
  </si>
  <si>
    <t>Margus Sarja</t>
  </si>
  <si>
    <t>Taavi Audova</t>
  </si>
  <si>
    <t>19:07</t>
  </si>
  <si>
    <t>19:08</t>
  </si>
  <si>
    <t>19:09</t>
  </si>
  <si>
    <t>19:10</t>
  </si>
  <si>
    <t>19:11</t>
  </si>
  <si>
    <t>Priit Koik</t>
  </si>
  <si>
    <t>19:12</t>
  </si>
  <si>
    <t>19:13</t>
  </si>
  <si>
    <t>19:15</t>
  </si>
  <si>
    <t>AZLK 2140</t>
  </si>
  <si>
    <t>19:16</t>
  </si>
  <si>
    <t>Imre Kuusk</t>
  </si>
  <si>
    <t>19:19</t>
  </si>
  <si>
    <t>19:20</t>
  </si>
  <si>
    <t>19:21</t>
  </si>
  <si>
    <t>19:22</t>
  </si>
  <si>
    <t>Mitsubishi Lancer Evo 7</t>
  </si>
  <si>
    <t>19:18</t>
  </si>
  <si>
    <t>Dmitry Nikonchuk</t>
  </si>
  <si>
    <t>Taavi Niinemets</t>
  </si>
  <si>
    <t>GAZ 51A</t>
  </si>
  <si>
    <t>GAZ 51</t>
  </si>
  <si>
    <t>Kristo Laadre</t>
  </si>
  <si>
    <t>Priit Pilden</t>
  </si>
  <si>
    <t>Tarmo Silt</t>
  </si>
  <si>
    <t>Raido Loel</t>
  </si>
  <si>
    <t>Toomas Repp</t>
  </si>
  <si>
    <t>Oliver Ojaveer</t>
  </si>
  <si>
    <t>GAZ 53</t>
  </si>
  <si>
    <t>Kaido Vilu</t>
  </si>
  <si>
    <t>Andrus Markson</t>
  </si>
  <si>
    <t>19:23</t>
  </si>
  <si>
    <t>19:24</t>
  </si>
  <si>
    <t>Veiko Liukanen</t>
  </si>
  <si>
    <t>Toivo Liukanen</t>
  </si>
  <si>
    <t>19:25</t>
  </si>
  <si>
    <t>19:26</t>
  </si>
  <si>
    <t>19:27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</si>
  <si>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</si>
  <si>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</si>
  <si>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</si>
  <si>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</si>
  <si>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</si>
  <si>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</si>
  <si>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</si>
  <si>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</si>
  <si>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</si>
  <si>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</si>
  <si>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</si>
  <si>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</si>
  <si>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</si>
  <si>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</si>
  <si>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</si>
  <si>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</si>
  <si>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</si>
  <si>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</si>
  <si>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</si>
  <si>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</si>
  <si>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</si>
  <si>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</si>
  <si>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</si>
  <si>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</si>
  <si>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</si>
  <si>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</si>
  <si>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</si>
  <si>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</si>
  <si>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</si>
  <si>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</si>
  <si>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</si>
  <si>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</si>
  <si>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</si>
  <si>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</si>
  <si>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</si>
  <si>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</si>
  <si>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</si>
  <si>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</si>
  <si>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</si>
  <si>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</si>
  <si>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</si>
  <si>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</si>
  <si>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</si>
  <si>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</si>
  <si>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</si>
  <si>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</si>
  <si>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</si>
  <si>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</si>
  <si>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</si>
  <si>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</si>
  <si>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</si>
  <si>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</si>
  <si>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</si>
  <si>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</si>
  <si>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</si>
  <si>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</si>
  <si>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</si>
  <si>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</si>
  <si>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</si>
  <si>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</si>
  <si>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</si>
  <si>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</si>
  <si>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</si>
  <si>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</si>
  <si>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</si>
  <si>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</si>
  <si>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</si>
  <si>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</si>
  <si>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</si>
  <si>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</si>
  <si>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</si>
  <si>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</si>
  <si>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</si>
  <si>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</si>
  <si>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</si>
  <si>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</si>
  <si>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</si>
  <si>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</si>
  <si>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</si>
  <si>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>Kaspar Koitla</t>
  </si>
  <si>
    <t>Andres Ots</t>
  </si>
  <si>
    <t>RALLYSTORE.RU</t>
  </si>
  <si>
    <t>Alari-Uku Heldna</t>
  </si>
  <si>
    <t>Riho Kens</t>
  </si>
  <si>
    <t>Sergei Koslov</t>
  </si>
  <si>
    <t>7:55</t>
  </si>
  <si>
    <t>7:57</t>
  </si>
  <si>
    <t>Estonian Junior Championship</t>
  </si>
  <si>
    <t>Estonian Michelin Cup</t>
  </si>
  <si>
    <t>Estonian Rally Championship</t>
  </si>
  <si>
    <t>VIP</t>
  </si>
  <si>
    <t>Janno Õunpuu</t>
  </si>
  <si>
    <t xml:space="preserve">  1/1</t>
  </si>
  <si>
    <t>Kōrge/Pints</t>
  </si>
  <si>
    <t xml:space="preserve"> 1.34,6</t>
  </si>
  <si>
    <t xml:space="preserve">   1/1</t>
  </si>
  <si>
    <t>+ 0.00,0</t>
  </si>
  <si>
    <t xml:space="preserve">  2/2</t>
  </si>
  <si>
    <t>Jeets/Toom</t>
  </si>
  <si>
    <t xml:space="preserve">  3/3</t>
  </si>
  <si>
    <t>Kruuda/Järveoja</t>
  </si>
  <si>
    <t xml:space="preserve"> 1.35,3</t>
  </si>
  <si>
    <t xml:space="preserve">   3/3</t>
  </si>
  <si>
    <t>+ 0.00,7</t>
  </si>
  <si>
    <t xml:space="preserve">  4/1</t>
  </si>
  <si>
    <t>Plangi/Sarapuu</t>
  </si>
  <si>
    <t xml:space="preserve"> 1.35,6</t>
  </si>
  <si>
    <t xml:space="preserve">   4/1</t>
  </si>
  <si>
    <t>+ 0.01,0</t>
  </si>
  <si>
    <t xml:space="preserve">  5/2</t>
  </si>
  <si>
    <t>Koitla/Ots</t>
  </si>
  <si>
    <t xml:space="preserve"> 1.36,9</t>
  </si>
  <si>
    <t xml:space="preserve">   5/2</t>
  </si>
  <si>
    <t>+ 0.02,3</t>
  </si>
  <si>
    <t xml:space="preserve">  6/4</t>
  </si>
  <si>
    <t>Nikko/Ottman</t>
  </si>
  <si>
    <t xml:space="preserve"> 1.38,3</t>
  </si>
  <si>
    <t xml:space="preserve">   6/4</t>
  </si>
  <si>
    <t>+ 0.03,7</t>
  </si>
  <si>
    <t xml:space="preserve">  7/3</t>
  </si>
  <si>
    <t>Kaur/Lepikson</t>
  </si>
  <si>
    <t xml:space="preserve">   6/3</t>
  </si>
  <si>
    <t xml:space="preserve">  8/4</t>
  </si>
  <si>
    <t>Abram/Jōessar</t>
  </si>
  <si>
    <t xml:space="preserve"> 1.38,9</t>
  </si>
  <si>
    <t xml:space="preserve">   8/4</t>
  </si>
  <si>
    <t>+ 0.04,3</t>
  </si>
  <si>
    <t xml:space="preserve">  9/5</t>
  </si>
  <si>
    <t>Aus/Koskinen</t>
  </si>
  <si>
    <t xml:space="preserve"> 1.39,0</t>
  </si>
  <si>
    <t xml:space="preserve">   9/5</t>
  </si>
  <si>
    <t>+ 0.04,4</t>
  </si>
  <si>
    <t xml:space="preserve"> 10/5</t>
  </si>
  <si>
    <t>Shaymiev/Tsvetkov</t>
  </si>
  <si>
    <t xml:space="preserve"> 1.39,1</t>
  </si>
  <si>
    <t xml:space="preserve">  10/5</t>
  </si>
  <si>
    <t>+ 0.04,5</t>
  </si>
  <si>
    <t>Murakas/Adler</t>
  </si>
  <si>
    <t xml:space="preserve"> 1.39,9</t>
  </si>
  <si>
    <t>+ 0.05,3</t>
  </si>
  <si>
    <t xml:space="preserve"> 12/6</t>
  </si>
  <si>
    <t>Bin Eidan/Kraag</t>
  </si>
  <si>
    <t xml:space="preserve"> 1.41,1</t>
  </si>
  <si>
    <t xml:space="preserve">  12/6</t>
  </si>
  <si>
    <t>+ 0.06,5</t>
  </si>
  <si>
    <t>Kers/Vider</t>
  </si>
  <si>
    <t xml:space="preserve"> 1.42,7</t>
  </si>
  <si>
    <t>+ 0.08,1</t>
  </si>
  <si>
    <t xml:space="preserve"> 14/1</t>
  </si>
  <si>
    <t>Torn/Mesila</t>
  </si>
  <si>
    <t xml:space="preserve"> 1.42,9</t>
  </si>
  <si>
    <t xml:space="preserve">  14/1</t>
  </si>
  <si>
    <t>+ 0.08,3</t>
  </si>
  <si>
    <t>Siniorg/Arnek</t>
  </si>
  <si>
    <t xml:space="preserve"> 1.43,5</t>
  </si>
  <si>
    <t>+ 0.08,9</t>
  </si>
  <si>
    <t>Pärn/Morgan</t>
  </si>
  <si>
    <t xml:space="preserve"> 1.45,8</t>
  </si>
  <si>
    <t>+ 0.11,2</t>
  </si>
  <si>
    <t>Lukyanuk/Arnautov</t>
  </si>
  <si>
    <t xml:space="preserve"> 1.48,7</t>
  </si>
  <si>
    <t>+ 0.14,1</t>
  </si>
  <si>
    <t xml:space="preserve"> 18/1</t>
  </si>
  <si>
    <t>Vask/Tigas</t>
  </si>
  <si>
    <t xml:space="preserve"> 1.52,7</t>
  </si>
  <si>
    <t xml:space="preserve">  18/1</t>
  </si>
  <si>
    <t>+ 0.18,1</t>
  </si>
  <si>
    <t>Ilves/Tamm</t>
  </si>
  <si>
    <t xml:space="preserve"> 2.19,5</t>
  </si>
  <si>
    <t>+ 0.44,9</t>
  </si>
  <si>
    <t>Tupits/Tampuu</t>
  </si>
  <si>
    <t>Aigro/Kärtmann</t>
  </si>
  <si>
    <t>Laipaik/Suvemaa</t>
  </si>
  <si>
    <t>Uustulnd/Kuusk</t>
  </si>
  <si>
    <t>Kelement/Kasesalu</t>
  </si>
  <si>
    <t>Rohtmets/Rohtmets</t>
  </si>
  <si>
    <t>Madik/Tauk</t>
  </si>
  <si>
    <t>Nuuter/Kupri</t>
  </si>
  <si>
    <t>Poom/Udevald</t>
  </si>
  <si>
    <t>Ubinhain/Teinveld</t>
  </si>
  <si>
    <t>Orgla/Halliste</t>
  </si>
  <si>
    <t>Subi/Sepp</t>
  </si>
  <si>
    <t>Soe/Pihlas</t>
  </si>
  <si>
    <t>Rodendau/Rist</t>
  </si>
  <si>
    <t>Nikonchuk/Potesov</t>
  </si>
  <si>
    <t>Kuutok/Sher</t>
  </si>
  <si>
    <t>Sepp/Kasesalu</t>
  </si>
  <si>
    <t>Valme/Hämäläinen</t>
  </si>
  <si>
    <t>Vahi/Ivask</t>
  </si>
  <si>
    <t>Maarend/Kapp</t>
  </si>
  <si>
    <t>Nieminen/Sikk</t>
  </si>
  <si>
    <t>Volver/Jōerand</t>
  </si>
  <si>
    <t>Koik/Heldna</t>
  </si>
  <si>
    <t>Saar/Heina</t>
  </si>
  <si>
    <t>Kuusik/Kens</t>
  </si>
  <si>
    <t>Kuusik/Terras</t>
  </si>
  <si>
    <t>Asi/Viitra</t>
  </si>
  <si>
    <t>Kuznetsov/Kapustin</t>
  </si>
  <si>
    <t>Laulik/Viidas</t>
  </si>
  <si>
    <t>Gorchakov/Koslov</t>
  </si>
  <si>
    <t>Lelyukh/Danilovskii</t>
  </si>
  <si>
    <t>Tigane/Viljus</t>
  </si>
  <si>
    <t>Sinik/Meetua</t>
  </si>
  <si>
    <t>Uski/Jäkkilä</t>
  </si>
  <si>
    <t>Iofin/Eliseev</t>
  </si>
  <si>
    <t>Tänak/ōunpuu</t>
  </si>
  <si>
    <t>Vatter/Peebo</t>
  </si>
  <si>
    <t>Vaher/Kivi</t>
  </si>
  <si>
    <t>Vanaselja/Hōbemägi</t>
  </si>
  <si>
    <t>Kasari/Kuusmaa</t>
  </si>
  <si>
    <t>Feofanov/Gordyushkin</t>
  </si>
  <si>
    <t>Reshetov/Koosa</t>
  </si>
  <si>
    <t>Skripnikov/Grechko</t>
  </si>
  <si>
    <t>Franke/Sivous</t>
  </si>
  <si>
    <t>Pihlas/Kiil</t>
  </si>
  <si>
    <t>Sarja/Audova</t>
  </si>
  <si>
    <t>Koosa/Korsten</t>
  </si>
  <si>
    <t>Ojala/Kabral</t>
  </si>
  <si>
    <t>Meus/Vana</t>
  </si>
  <si>
    <t>Vilbiks/Siivelt</t>
  </si>
  <si>
    <t>Söyring/Laine</t>
  </si>
  <si>
    <t>Mättik/Len</t>
  </si>
  <si>
    <t>Sillaste/Liimann</t>
  </si>
  <si>
    <t>Niinemets/Prems</t>
  </si>
  <si>
    <t>Silt/Loel</t>
  </si>
  <si>
    <t>Vilu/Markson</t>
  </si>
  <si>
    <t>Repp/Ojaveer</t>
  </si>
  <si>
    <t>Laadre/Pilden</t>
  </si>
  <si>
    <t>Liukanen/Liukanen</t>
  </si>
  <si>
    <t xml:space="preserve"> 11/1</t>
  </si>
  <si>
    <t xml:space="preserve"> 1.39,3</t>
  </si>
  <si>
    <t xml:space="preserve">  11/1</t>
  </si>
  <si>
    <t>+ 0.04,7</t>
  </si>
  <si>
    <t xml:space="preserve"> 13/6</t>
  </si>
  <si>
    <t xml:space="preserve">  13/6</t>
  </si>
  <si>
    <t xml:space="preserve"> 1.42,2</t>
  </si>
  <si>
    <t>+ 0.07,6</t>
  </si>
  <si>
    <t xml:space="preserve"> 15/2</t>
  </si>
  <si>
    <t xml:space="preserve"> 16/1</t>
  </si>
  <si>
    <t xml:space="preserve"> 1.42,4</t>
  </si>
  <si>
    <t xml:space="preserve">  16/1</t>
  </si>
  <si>
    <t>+ 0.07,8</t>
  </si>
  <si>
    <t xml:space="preserve"> 17/2</t>
  </si>
  <si>
    <t xml:space="preserve">  17/2</t>
  </si>
  <si>
    <t xml:space="preserve"> 19/3</t>
  </si>
  <si>
    <t xml:space="preserve"> 1.43,0</t>
  </si>
  <si>
    <t xml:space="preserve">  19/3</t>
  </si>
  <si>
    <t>+ 0.08,4</t>
  </si>
  <si>
    <t xml:space="preserve"> 20/4</t>
  </si>
  <si>
    <t xml:space="preserve"> 1.43,2</t>
  </si>
  <si>
    <t xml:space="preserve">  20/4</t>
  </si>
  <si>
    <t>+ 0.08,6</t>
  </si>
  <si>
    <t xml:space="preserve"> 21/2</t>
  </si>
  <si>
    <t xml:space="preserve">  20/2</t>
  </si>
  <si>
    <t xml:space="preserve"> 22/2</t>
  </si>
  <si>
    <t xml:space="preserve"> 23/3</t>
  </si>
  <si>
    <t xml:space="preserve">  23/3</t>
  </si>
  <si>
    <t xml:space="preserve"> 1.44,0</t>
  </si>
  <si>
    <t>+ 0.09,4</t>
  </si>
  <si>
    <t xml:space="preserve"> 1.44,2</t>
  </si>
  <si>
    <t>+ 0.09,6</t>
  </si>
  <si>
    <t xml:space="preserve"> 1.44,3</t>
  </si>
  <si>
    <t>+ 0.09,7</t>
  </si>
  <si>
    <t xml:space="preserve"> 1.44,8</t>
  </si>
  <si>
    <t>+ 0.10,2</t>
  </si>
  <si>
    <t xml:space="preserve"> 1.45,1</t>
  </si>
  <si>
    <t>+ 0.10,5</t>
  </si>
  <si>
    <t xml:space="preserve"> 1.45,5</t>
  </si>
  <si>
    <t>+ 0.10,9</t>
  </si>
  <si>
    <t xml:space="preserve"> 1.45,7</t>
  </si>
  <si>
    <t>+ 0.11,1</t>
  </si>
  <si>
    <t xml:space="preserve"> 1.46,6</t>
  </si>
  <si>
    <t>+ 0.12,0</t>
  </si>
  <si>
    <t xml:space="preserve"> 36/6</t>
  </si>
  <si>
    <t xml:space="preserve"> 1.49,4</t>
  </si>
  <si>
    <t xml:space="preserve">  36/6</t>
  </si>
  <si>
    <t>+ 0.14,8</t>
  </si>
  <si>
    <t xml:space="preserve"> 1.51,2</t>
  </si>
  <si>
    <t>+ 0.16,6</t>
  </si>
  <si>
    <t xml:space="preserve"> 1.51,7</t>
  </si>
  <si>
    <t>+ 0.17,1</t>
  </si>
  <si>
    <t xml:space="preserve"> 39/7</t>
  </si>
  <si>
    <t xml:space="preserve">  39/7</t>
  </si>
  <si>
    <t xml:space="preserve"> 1.54,8</t>
  </si>
  <si>
    <t>+ 0.20,2</t>
  </si>
  <si>
    <t xml:space="preserve"> 41/6</t>
  </si>
  <si>
    <t xml:space="preserve"> 31/5</t>
  </si>
  <si>
    <t xml:space="preserve">  31/5</t>
  </si>
  <si>
    <t xml:space="preserve"> 32/6</t>
  </si>
  <si>
    <t xml:space="preserve"> 1.46,1</t>
  </si>
  <si>
    <t>+ 0.11,5</t>
  </si>
  <si>
    <t>7:51</t>
  </si>
  <si>
    <t xml:space="preserve"> 24/1</t>
  </si>
  <si>
    <t xml:space="preserve">  23/1</t>
  </si>
  <si>
    <t xml:space="preserve"> 25/3</t>
  </si>
  <si>
    <t xml:space="preserve"> 26/3</t>
  </si>
  <si>
    <t xml:space="preserve"> 1.43,8</t>
  </si>
  <si>
    <t xml:space="preserve">  26/3</t>
  </si>
  <si>
    <t>+ 0.09,2</t>
  </si>
  <si>
    <t xml:space="preserve"> 27/4</t>
  </si>
  <si>
    <t xml:space="preserve">  27/4</t>
  </si>
  <si>
    <t xml:space="preserve"> 28/4</t>
  </si>
  <si>
    <t xml:space="preserve">  28/4</t>
  </si>
  <si>
    <t xml:space="preserve"> 29/7</t>
  </si>
  <si>
    <t xml:space="preserve">  29/7</t>
  </si>
  <si>
    <t xml:space="preserve"> 30/5</t>
  </si>
  <si>
    <t xml:space="preserve">  30/5</t>
  </si>
  <si>
    <t xml:space="preserve"> 33/1</t>
  </si>
  <si>
    <t xml:space="preserve"> 1.45,4</t>
  </si>
  <si>
    <t xml:space="preserve">  33/1</t>
  </si>
  <si>
    <t>+ 0.10,8</t>
  </si>
  <si>
    <t xml:space="preserve"> 34/2</t>
  </si>
  <si>
    <t xml:space="preserve">  34/2</t>
  </si>
  <si>
    <t xml:space="preserve"> 35/5</t>
  </si>
  <si>
    <t xml:space="preserve">  35/5</t>
  </si>
  <si>
    <t xml:space="preserve"> 37/3</t>
  </si>
  <si>
    <t xml:space="preserve"> 1.45,9</t>
  </si>
  <si>
    <t xml:space="preserve">  37/3</t>
  </si>
  <si>
    <t>+ 0.11,3</t>
  </si>
  <si>
    <t xml:space="preserve"> 38/4</t>
  </si>
  <si>
    <t xml:space="preserve"> 1.46,0</t>
  </si>
  <si>
    <t xml:space="preserve">  38/4</t>
  </si>
  <si>
    <t>+ 0.11,4</t>
  </si>
  <si>
    <t xml:space="preserve"> 40/4</t>
  </si>
  <si>
    <t xml:space="preserve">  40/4</t>
  </si>
  <si>
    <t xml:space="preserve">  40/6</t>
  </si>
  <si>
    <t xml:space="preserve"> 42/5</t>
  </si>
  <si>
    <t xml:space="preserve"> 1.46,9</t>
  </si>
  <si>
    <t xml:space="preserve">  42/5</t>
  </si>
  <si>
    <t>+ 0.12,3</t>
  </si>
  <si>
    <t xml:space="preserve"> 43/1</t>
  </si>
  <si>
    <t xml:space="preserve"> 1.47,3</t>
  </si>
  <si>
    <t xml:space="preserve">  43/1</t>
  </si>
  <si>
    <t>+ 0.12,7</t>
  </si>
  <si>
    <t xml:space="preserve"> 44/5</t>
  </si>
  <si>
    <t xml:space="preserve"> 1.47,6</t>
  </si>
  <si>
    <t xml:space="preserve">  44/5</t>
  </si>
  <si>
    <t>+ 0.13,0</t>
  </si>
  <si>
    <t xml:space="preserve"> 45/7</t>
  </si>
  <si>
    <t xml:space="preserve">  44/7</t>
  </si>
  <si>
    <t xml:space="preserve"> 46/6</t>
  </si>
  <si>
    <t xml:space="preserve"> 1.47,8</t>
  </si>
  <si>
    <t xml:space="preserve">  46/6</t>
  </si>
  <si>
    <t>+ 0.13,2</t>
  </si>
  <si>
    <t xml:space="preserve"> 47/6</t>
  </si>
  <si>
    <t xml:space="preserve"> 1.48,1</t>
  </si>
  <si>
    <t xml:space="preserve">  47/6</t>
  </si>
  <si>
    <t>+ 0.13,5</t>
  </si>
  <si>
    <t xml:space="preserve"> 48/2</t>
  </si>
  <si>
    <t xml:space="preserve"> 1.48,6</t>
  </si>
  <si>
    <t xml:space="preserve">  48/2</t>
  </si>
  <si>
    <t>+ 0.14,0</t>
  </si>
  <si>
    <t xml:space="preserve"> 49/8</t>
  </si>
  <si>
    <t xml:space="preserve">  49/8</t>
  </si>
  <si>
    <t xml:space="preserve"> 50/7</t>
  </si>
  <si>
    <t xml:space="preserve"> 1.48,8</t>
  </si>
  <si>
    <t xml:space="preserve">  50/7</t>
  </si>
  <si>
    <t>+ 0.14,2</t>
  </si>
  <si>
    <t xml:space="preserve"> 51/8</t>
  </si>
  <si>
    <t xml:space="preserve"> 52/3</t>
  </si>
  <si>
    <t xml:space="preserve">  50/3</t>
  </si>
  <si>
    <t xml:space="preserve"> 53/1</t>
  </si>
  <si>
    <t xml:space="preserve"> 1.49,0</t>
  </si>
  <si>
    <t xml:space="preserve">  53/1</t>
  </si>
  <si>
    <t>+ 0.14,4</t>
  </si>
  <si>
    <t xml:space="preserve"> 54/9</t>
  </si>
  <si>
    <t xml:space="preserve">  53/9</t>
  </si>
  <si>
    <t xml:space="preserve"> 55/7</t>
  </si>
  <si>
    <t xml:space="preserve"> 1.49,1</t>
  </si>
  <si>
    <t xml:space="preserve">  55/7</t>
  </si>
  <si>
    <t>+ 0.14,5</t>
  </si>
  <si>
    <t xml:space="preserve"> 56/8</t>
  </si>
  <si>
    <t xml:space="preserve"> 1.49,2</t>
  </si>
  <si>
    <t xml:space="preserve">  56/8</t>
  </si>
  <si>
    <t>+ 0.14,6</t>
  </si>
  <si>
    <t xml:space="preserve"> 57/9</t>
  </si>
  <si>
    <t xml:space="preserve">  57/9</t>
  </si>
  <si>
    <t xml:space="preserve"> 58/10</t>
  </si>
  <si>
    <t xml:space="preserve"> 1.49,9</t>
  </si>
  <si>
    <t xml:space="preserve">  58/10</t>
  </si>
  <si>
    <t>+ 0.15,3</t>
  </si>
  <si>
    <t xml:space="preserve"> 59/8</t>
  </si>
  <si>
    <t xml:space="preserve"> 1.50,2</t>
  </si>
  <si>
    <t xml:space="preserve">  59/8</t>
  </si>
  <si>
    <t>+ 0.15,6</t>
  </si>
  <si>
    <t xml:space="preserve"> 60/2</t>
  </si>
  <si>
    <t xml:space="preserve">  60/2</t>
  </si>
  <si>
    <t xml:space="preserve"> 61/2</t>
  </si>
  <si>
    <t xml:space="preserve">  61/2</t>
  </si>
  <si>
    <t xml:space="preserve"> 62/3</t>
  </si>
  <si>
    <t xml:space="preserve"> 1.52,0</t>
  </si>
  <si>
    <t xml:space="preserve">  62/3</t>
  </si>
  <si>
    <t>+ 0.17,4</t>
  </si>
  <si>
    <t xml:space="preserve"> 63/10</t>
  </si>
  <si>
    <t xml:space="preserve"> 1.52,1</t>
  </si>
  <si>
    <t xml:space="preserve">  63/10</t>
  </si>
  <si>
    <t>+ 0.17,5</t>
  </si>
  <si>
    <t xml:space="preserve"> 64/11</t>
  </si>
  <si>
    <t xml:space="preserve">  64/11</t>
  </si>
  <si>
    <t xml:space="preserve"> 65/4</t>
  </si>
  <si>
    <t xml:space="preserve"> 1.54,3</t>
  </si>
  <si>
    <t xml:space="preserve">  65/4</t>
  </si>
  <si>
    <t>+ 0.19,7</t>
  </si>
  <si>
    <t xml:space="preserve"> 66/5</t>
  </si>
  <si>
    <t xml:space="preserve"> 1.54,6</t>
  </si>
  <si>
    <t xml:space="preserve">  66/5</t>
  </si>
  <si>
    <t>+ 0.20,0</t>
  </si>
  <si>
    <t xml:space="preserve"> 67/6</t>
  </si>
  <si>
    <t xml:space="preserve">  67/6</t>
  </si>
  <si>
    <t xml:space="preserve"> 68/7</t>
  </si>
  <si>
    <t xml:space="preserve"> 1.59,8</t>
  </si>
  <si>
    <t xml:space="preserve">  68/7</t>
  </si>
  <si>
    <t>+ 0.25,2</t>
  </si>
  <si>
    <t xml:space="preserve"> 69/12</t>
  </si>
  <si>
    <t xml:space="preserve"> 2.01,4</t>
  </si>
  <si>
    <t xml:space="preserve">  69/12</t>
  </si>
  <si>
    <t>+ 0.26,8</t>
  </si>
  <si>
    <t xml:space="preserve"> 70/1</t>
  </si>
  <si>
    <t xml:space="preserve"> 2.02,9</t>
  </si>
  <si>
    <t xml:space="preserve">  70/1</t>
  </si>
  <si>
    <t>+ 0.28,3</t>
  </si>
  <si>
    <t xml:space="preserve"> 71/2</t>
  </si>
  <si>
    <t xml:space="preserve"> 2.08,8</t>
  </si>
  <si>
    <t xml:space="preserve">  71/2</t>
  </si>
  <si>
    <t>+ 0.34,2</t>
  </si>
  <si>
    <t xml:space="preserve"> 72/8</t>
  </si>
  <si>
    <t xml:space="preserve"> 2.08,9</t>
  </si>
  <si>
    <t xml:space="preserve">  72/8</t>
  </si>
  <si>
    <t>+ 0.34,3</t>
  </si>
  <si>
    <t xml:space="preserve"> 73/3</t>
  </si>
  <si>
    <t xml:space="preserve"> 2.09,5</t>
  </si>
  <si>
    <t xml:space="preserve">  73/3</t>
  </si>
  <si>
    <t>+ 0.34,9</t>
  </si>
  <si>
    <t xml:space="preserve"> 74/4</t>
  </si>
  <si>
    <t xml:space="preserve"> 2.09,9</t>
  </si>
  <si>
    <t xml:space="preserve">  74/4</t>
  </si>
  <si>
    <t>+ 0.35,3</t>
  </si>
  <si>
    <t xml:space="preserve"> 75/8</t>
  </si>
  <si>
    <t xml:space="preserve">  75/8</t>
  </si>
  <si>
    <t xml:space="preserve"> 76/5</t>
  </si>
  <si>
    <t xml:space="preserve"> 2.20,6</t>
  </si>
  <si>
    <t xml:space="preserve">  76/5</t>
  </si>
  <si>
    <t>+ 0.46,0</t>
  </si>
  <si>
    <t xml:space="preserve"> 77/9</t>
  </si>
  <si>
    <t xml:space="preserve"> 6.42,2</t>
  </si>
  <si>
    <t xml:space="preserve">  78/9</t>
  </si>
  <si>
    <t>+ 5.07,6</t>
  </si>
  <si>
    <t xml:space="preserve"> 2.34,6</t>
  </si>
  <si>
    <t xml:space="preserve"> 0.20</t>
  </si>
  <si>
    <t xml:space="preserve"> 7.54,6</t>
  </si>
  <si>
    <t xml:space="preserve">  77/6</t>
  </si>
  <si>
    <t xml:space="preserve"> 5.00</t>
  </si>
  <si>
    <t>+ 6.20,0</t>
  </si>
  <si>
    <t>Superrally</t>
  </si>
  <si>
    <t xml:space="preserve"> 80</t>
  </si>
  <si>
    <t>TC0</t>
  </si>
  <si>
    <t>2 min late</t>
  </si>
  <si>
    <t>0.20</t>
  </si>
  <si>
    <t>5.00</t>
  </si>
  <si>
    <t>5.20</t>
  </si>
  <si>
    <t xml:space="preserve"> 5.30,6</t>
  </si>
  <si>
    <t xml:space="preserve"> 4.21,8</t>
  </si>
  <si>
    <t xml:space="preserve"> 5.49,9</t>
  </si>
  <si>
    <t xml:space="preserve">   2/1</t>
  </si>
  <si>
    <t xml:space="preserve">  2/1</t>
  </si>
  <si>
    <t xml:space="preserve"> 5.27,5</t>
  </si>
  <si>
    <t xml:space="preserve"> 4.23,4</t>
  </si>
  <si>
    <t xml:space="preserve"> 5.55,6</t>
  </si>
  <si>
    <t xml:space="preserve">   3/2</t>
  </si>
  <si>
    <t xml:space="preserve">   4/3</t>
  </si>
  <si>
    <t xml:space="preserve">  3/2</t>
  </si>
  <si>
    <t xml:space="preserve"> 5.29,2</t>
  </si>
  <si>
    <t xml:space="preserve"> 4.23,6</t>
  </si>
  <si>
    <t xml:space="preserve"> 5.57,6</t>
  </si>
  <si>
    <t xml:space="preserve">   3/1</t>
  </si>
  <si>
    <t xml:space="preserve">   4/2</t>
  </si>
  <si>
    <t xml:space="preserve">  4/2</t>
  </si>
  <si>
    <t xml:space="preserve"> 5.31,4</t>
  </si>
  <si>
    <t xml:space="preserve"> 4.25,3</t>
  </si>
  <si>
    <t xml:space="preserve"> 5.55,4</t>
  </si>
  <si>
    <t xml:space="preserve">   5/3</t>
  </si>
  <si>
    <t xml:space="preserve">  5/3</t>
  </si>
  <si>
    <t xml:space="preserve"> 4.23,3</t>
  </si>
  <si>
    <t xml:space="preserve"> 5.49,7</t>
  </si>
  <si>
    <t xml:space="preserve"> 5.34,9</t>
  </si>
  <si>
    <t xml:space="preserve"> 4.25,5</t>
  </si>
  <si>
    <t xml:space="preserve"> 5.57,0</t>
  </si>
  <si>
    <t xml:space="preserve">   7/3</t>
  </si>
  <si>
    <t xml:space="preserve"> 5.30,4</t>
  </si>
  <si>
    <t xml:space="preserve"> 4.27,7</t>
  </si>
  <si>
    <t xml:space="preserve"> 5.59,3</t>
  </si>
  <si>
    <t xml:space="preserve">   7/4</t>
  </si>
  <si>
    <t xml:space="preserve"> 5.39,6</t>
  </si>
  <si>
    <t xml:space="preserve"> 4.31,3</t>
  </si>
  <si>
    <t xml:space="preserve"> 6.02,9</t>
  </si>
  <si>
    <t xml:space="preserve"> 5.46,0</t>
  </si>
  <si>
    <t xml:space="preserve"> 4.37,1</t>
  </si>
  <si>
    <t xml:space="preserve"> 6.19,1</t>
  </si>
  <si>
    <t xml:space="preserve">   8/5</t>
  </si>
  <si>
    <t xml:space="preserve"> 5.35,3</t>
  </si>
  <si>
    <t xml:space="preserve"> 4.31,2</t>
  </si>
  <si>
    <t xml:space="preserve"> 5.58,4</t>
  </si>
  <si>
    <t xml:space="preserve">   9/4</t>
  </si>
  <si>
    <t xml:space="preserve">  11/6</t>
  </si>
  <si>
    <t xml:space="preserve">  10/6</t>
  </si>
  <si>
    <t xml:space="preserve"> 5.42,4</t>
  </si>
  <si>
    <t xml:space="preserve"> 4.42,9</t>
  </si>
  <si>
    <t xml:space="preserve"> 6.18,2</t>
  </si>
  <si>
    <t xml:space="preserve"> 5.47,1</t>
  </si>
  <si>
    <t xml:space="preserve"> 4.37,8</t>
  </si>
  <si>
    <t xml:space="preserve"> 6.17,5</t>
  </si>
  <si>
    <t xml:space="preserve">  11/5</t>
  </si>
  <si>
    <t xml:space="preserve"> 5.55,2</t>
  </si>
  <si>
    <t xml:space="preserve"> 4.44,3</t>
  </si>
  <si>
    <t xml:space="preserve"> 6.20,0</t>
  </si>
  <si>
    <t xml:space="preserve">  15/1</t>
  </si>
  <si>
    <t xml:space="preserve"> 5.55,9</t>
  </si>
  <si>
    <t xml:space="preserve"> 4.45,1</t>
  </si>
  <si>
    <t xml:space="preserve"> 6.19,8</t>
  </si>
  <si>
    <t xml:space="preserve"> 4.50,5</t>
  </si>
  <si>
    <t xml:space="preserve">  12/1</t>
  </si>
  <si>
    <t xml:space="preserve"> 6.00,3</t>
  </si>
  <si>
    <t xml:space="preserve"> 4.44,1</t>
  </si>
  <si>
    <t xml:space="preserve"> 6.21,8</t>
  </si>
  <si>
    <t xml:space="preserve">  18/2</t>
  </si>
  <si>
    <t xml:space="preserve">  13/1</t>
  </si>
  <si>
    <t xml:space="preserve">  16/2</t>
  </si>
  <si>
    <t xml:space="preserve"> 5.53,3</t>
  </si>
  <si>
    <t xml:space="preserve"> 4.48,5</t>
  </si>
  <si>
    <t xml:space="preserve"> 6.22,5</t>
  </si>
  <si>
    <t xml:space="preserve"> 6.08,4</t>
  </si>
  <si>
    <t xml:space="preserve"> 4.50,2</t>
  </si>
  <si>
    <t xml:space="preserve"> 6.22,7</t>
  </si>
  <si>
    <t xml:space="preserve">  18/3</t>
  </si>
  <si>
    <t xml:space="preserve"> 6.00,4</t>
  </si>
  <si>
    <t xml:space="preserve"> 4.52,9</t>
  </si>
  <si>
    <t xml:space="preserve"> 6.32,2</t>
  </si>
  <si>
    <t xml:space="preserve"> 5.54,9</t>
  </si>
  <si>
    <t xml:space="preserve"> 4.48,9</t>
  </si>
  <si>
    <t xml:space="preserve"> 6.25,2</t>
  </si>
  <si>
    <t xml:space="preserve"> 5.50,6</t>
  </si>
  <si>
    <t xml:space="preserve"> 4.44,2</t>
  </si>
  <si>
    <t xml:space="preserve"> 6.20,7</t>
  </si>
  <si>
    <t xml:space="preserve">  22/3</t>
  </si>
  <si>
    <t xml:space="preserve"> 18/3</t>
  </si>
  <si>
    <t xml:space="preserve"> 6.02,3</t>
  </si>
  <si>
    <t xml:space="preserve"> 6.22,8</t>
  </si>
  <si>
    <t xml:space="preserve">  25/4</t>
  </si>
  <si>
    <t xml:space="preserve">  20/3</t>
  </si>
  <si>
    <t xml:space="preserve"> 20/1</t>
  </si>
  <si>
    <t xml:space="preserve"> 4.49,4</t>
  </si>
  <si>
    <t xml:space="preserve"> 6.26,9</t>
  </si>
  <si>
    <t xml:space="preserve">  21/1</t>
  </si>
  <si>
    <t xml:space="preserve">  22/1</t>
  </si>
  <si>
    <t xml:space="preserve"> 21/3</t>
  </si>
  <si>
    <t xml:space="preserve">  22/4</t>
  </si>
  <si>
    <t xml:space="preserve">  23/4</t>
  </si>
  <si>
    <t xml:space="preserve">  26/5</t>
  </si>
  <si>
    <t xml:space="preserve">  24/5</t>
  </si>
  <si>
    <t xml:space="preserve"> 5.58,0</t>
  </si>
  <si>
    <t xml:space="preserve"> 4.46,1</t>
  </si>
  <si>
    <t xml:space="preserve"> 6.33,3</t>
  </si>
  <si>
    <t xml:space="preserve">  19/1</t>
  </si>
  <si>
    <t xml:space="preserve"> 5.58,5</t>
  </si>
  <si>
    <t xml:space="preserve"> 6.36,2</t>
  </si>
  <si>
    <t xml:space="preserve">  21/3</t>
  </si>
  <si>
    <t xml:space="preserve"> 25/4</t>
  </si>
  <si>
    <t xml:space="preserve"> 6.04,3</t>
  </si>
  <si>
    <t xml:space="preserve"> 4.53,9</t>
  </si>
  <si>
    <t xml:space="preserve"> 6.35,2</t>
  </si>
  <si>
    <t xml:space="preserve">  27/5</t>
  </si>
  <si>
    <t xml:space="preserve"> 6.03,0</t>
  </si>
  <si>
    <t xml:space="preserve"> 4.56,3</t>
  </si>
  <si>
    <t xml:space="preserve"> 6.34,4</t>
  </si>
  <si>
    <t xml:space="preserve">  26/1</t>
  </si>
  <si>
    <t xml:space="preserve">  28/1</t>
  </si>
  <si>
    <t xml:space="preserve"> 6.05,1</t>
  </si>
  <si>
    <t xml:space="preserve"> 4.58,8</t>
  </si>
  <si>
    <t xml:space="preserve"> 6.39,1</t>
  </si>
  <si>
    <t xml:space="preserve">  29/4</t>
  </si>
  <si>
    <t xml:space="preserve"> 28/5</t>
  </si>
  <si>
    <t xml:space="preserve">  21/4</t>
  </si>
  <si>
    <t xml:space="preserve"> 6.08,9</t>
  </si>
  <si>
    <t xml:space="preserve"> 4.59,6</t>
  </si>
  <si>
    <t xml:space="preserve"> 6.38,7</t>
  </si>
  <si>
    <t xml:space="preserve"> 6.14,6</t>
  </si>
  <si>
    <t xml:space="preserve"> 5.02,1</t>
  </si>
  <si>
    <t xml:space="preserve"> 6.39,2</t>
  </si>
  <si>
    <t xml:space="preserve">  32/2</t>
  </si>
  <si>
    <t xml:space="preserve"> 5.58,2</t>
  </si>
  <si>
    <t xml:space="preserve"> 4.51,0</t>
  </si>
  <si>
    <t xml:space="preserve"> 6.29,3</t>
  </si>
  <si>
    <t xml:space="preserve"> 6.07,7</t>
  </si>
  <si>
    <t>19.20,7</t>
  </si>
  <si>
    <t xml:space="preserve">  29/6</t>
  </si>
  <si>
    <t xml:space="preserve">  30/6</t>
  </si>
  <si>
    <t xml:space="preserve">  32/6</t>
  </si>
  <si>
    <t xml:space="preserve">  25/3</t>
  </si>
  <si>
    <t xml:space="preserve">  24/3</t>
  </si>
  <si>
    <t xml:space="preserve"> 5.59,1</t>
  </si>
  <si>
    <t xml:space="preserve"> 4.49,6</t>
  </si>
  <si>
    <t xml:space="preserve">  23/7</t>
  </si>
  <si>
    <t xml:space="preserve">  19/7</t>
  </si>
  <si>
    <t xml:space="preserve"> 6.28,3</t>
  </si>
  <si>
    <t xml:space="preserve"> 6.03,5</t>
  </si>
  <si>
    <t xml:space="preserve"> 4.47,4</t>
  </si>
  <si>
    <t xml:space="preserve"> 6.33,1</t>
  </si>
  <si>
    <t xml:space="preserve">  27/6</t>
  </si>
  <si>
    <t xml:space="preserve">  20/1</t>
  </si>
  <si>
    <t xml:space="preserve">  32/5</t>
  </si>
  <si>
    <t xml:space="preserve">  29/1</t>
  </si>
  <si>
    <t xml:space="preserve">  30/1</t>
  </si>
  <si>
    <t xml:space="preserve"> 6.04,1</t>
  </si>
  <si>
    <t xml:space="preserve"> 4.51,1</t>
  </si>
  <si>
    <t xml:space="preserve"> 6.33,5</t>
  </si>
  <si>
    <t xml:space="preserve">  29/5</t>
  </si>
  <si>
    <t xml:space="preserve">  34/7</t>
  </si>
  <si>
    <t xml:space="preserve">  37/8</t>
  </si>
  <si>
    <t xml:space="preserve"> 6.00,9</t>
  </si>
  <si>
    <t xml:space="preserve"> 4.59,4</t>
  </si>
  <si>
    <t xml:space="preserve"> 6.38,9</t>
  </si>
  <si>
    <t xml:space="preserve">  37/7</t>
  </si>
  <si>
    <t xml:space="preserve">  36/7</t>
  </si>
  <si>
    <t xml:space="preserve">  38/8</t>
  </si>
  <si>
    <t xml:space="preserve">  35/6</t>
  </si>
  <si>
    <t xml:space="preserve"> 6.10,1</t>
  </si>
  <si>
    <t xml:space="preserve"> 4.57,9</t>
  </si>
  <si>
    <t xml:space="preserve"> 6.38,6</t>
  </si>
  <si>
    <t xml:space="preserve">  40/3</t>
  </si>
  <si>
    <t xml:space="preserve"> 6.10,3</t>
  </si>
  <si>
    <t xml:space="preserve"> 6.40,5</t>
  </si>
  <si>
    <t xml:space="preserve">  41/2</t>
  </si>
  <si>
    <t xml:space="preserve">  39/2</t>
  </si>
  <si>
    <t xml:space="preserve">  42/4</t>
  </si>
  <si>
    <t xml:space="preserve">  38/3</t>
  </si>
  <si>
    <t xml:space="preserve"> 6.09,7</t>
  </si>
  <si>
    <t xml:space="preserve"> 5.07,3</t>
  </si>
  <si>
    <t xml:space="preserve"> 6.20,8</t>
  </si>
  <si>
    <t xml:space="preserve"> 5.01,7</t>
  </si>
  <si>
    <t xml:space="preserve"> 6.44,6</t>
  </si>
  <si>
    <t xml:space="preserve"> 6.25,0</t>
  </si>
  <si>
    <t xml:space="preserve"> 5.00,4</t>
  </si>
  <si>
    <t xml:space="preserve"> 6.42,8</t>
  </si>
  <si>
    <t xml:space="preserve"> 6.30,8</t>
  </si>
  <si>
    <t xml:space="preserve"> 5.03,9</t>
  </si>
  <si>
    <t xml:space="preserve"> 6.40,9</t>
  </si>
  <si>
    <t xml:space="preserve">  43/3</t>
  </si>
  <si>
    <t xml:space="preserve"> 6.10,0</t>
  </si>
  <si>
    <t xml:space="preserve"> 4.55,5</t>
  </si>
  <si>
    <t xml:space="preserve"> 7.08,8</t>
  </si>
  <si>
    <t xml:space="preserve"> 6.03,1</t>
  </si>
  <si>
    <t xml:space="preserve"> 5.13,6</t>
  </si>
  <si>
    <t xml:space="preserve"> 7.29,7</t>
  </si>
  <si>
    <t xml:space="preserve">  30/2</t>
  </si>
  <si>
    <t xml:space="preserve"> 6.15,2</t>
  </si>
  <si>
    <t xml:space="preserve"> 5.11,5</t>
  </si>
  <si>
    <t xml:space="preserve"> 6.45,6</t>
  </si>
  <si>
    <t xml:space="preserve"> 1.10</t>
  </si>
  <si>
    <t xml:space="preserve">  43/5</t>
  </si>
  <si>
    <t xml:space="preserve">  21/2</t>
  </si>
  <si>
    <t xml:space="preserve"> 6.36,7</t>
  </si>
  <si>
    <t xml:space="preserve"> 8.52,8</t>
  </si>
  <si>
    <t>10.17,6</t>
  </si>
  <si>
    <t xml:space="preserve">  24/7</t>
  </si>
  <si>
    <t xml:space="preserve">  38/6</t>
  </si>
  <si>
    <t xml:space="preserve">  26/4</t>
  </si>
  <si>
    <t xml:space="preserve">  34/5</t>
  </si>
  <si>
    <t xml:space="preserve">  34/1</t>
  </si>
  <si>
    <t xml:space="preserve">  33/6</t>
  </si>
  <si>
    <t xml:space="preserve">  35/7</t>
  </si>
  <si>
    <t xml:space="preserve">  28/5</t>
  </si>
  <si>
    <t xml:space="preserve">  39/8</t>
  </si>
  <si>
    <t xml:space="preserve">  39/9</t>
  </si>
  <si>
    <t xml:space="preserve">  35/2</t>
  </si>
  <si>
    <t xml:space="preserve">  43/2</t>
  </si>
  <si>
    <t xml:space="preserve">  40/2</t>
  </si>
  <si>
    <t xml:space="preserve">  47/4</t>
  </si>
  <si>
    <t xml:space="preserve">  42/2</t>
  </si>
  <si>
    <t xml:space="preserve">  43/4</t>
  </si>
  <si>
    <t xml:space="preserve">  49/9</t>
  </si>
  <si>
    <t xml:space="preserve">  41/8</t>
  </si>
  <si>
    <t xml:space="preserve">  42/6</t>
  </si>
  <si>
    <t xml:space="preserve"> 6.18,0</t>
  </si>
  <si>
    <t xml:space="preserve"> 5.03,2</t>
  </si>
  <si>
    <t xml:space="preserve"> 6.53,3</t>
  </si>
  <si>
    <t xml:space="preserve">  46/7</t>
  </si>
  <si>
    <t xml:space="preserve">  47/7</t>
  </si>
  <si>
    <t xml:space="preserve">  54/6</t>
  </si>
  <si>
    <t xml:space="preserve">  45/3</t>
  </si>
  <si>
    <t xml:space="preserve">  41/3</t>
  </si>
  <si>
    <t xml:space="preserve">  54/7</t>
  </si>
  <si>
    <t xml:space="preserve"> 6.22,3</t>
  </si>
  <si>
    <t xml:space="preserve"> 5.12,9</t>
  </si>
  <si>
    <t xml:space="preserve"> 6.50,3</t>
  </si>
  <si>
    <t xml:space="preserve">  48/1</t>
  </si>
  <si>
    <t xml:space="preserve">  51/2</t>
  </si>
  <si>
    <t xml:space="preserve">  45/1</t>
  </si>
  <si>
    <t xml:space="preserve"> 6.26,2</t>
  </si>
  <si>
    <t xml:space="preserve"> 5.05,9</t>
  </si>
  <si>
    <t xml:space="preserve"> 6.55,1</t>
  </si>
  <si>
    <t xml:space="preserve">  50/2</t>
  </si>
  <si>
    <t xml:space="preserve">  46/1</t>
  </si>
  <si>
    <t xml:space="preserve">  49/2</t>
  </si>
  <si>
    <t xml:space="preserve"> 6.26,6</t>
  </si>
  <si>
    <t xml:space="preserve"> 5.09,8</t>
  </si>
  <si>
    <t xml:space="preserve"> 6.53,2</t>
  </si>
  <si>
    <t xml:space="preserve">  51/9</t>
  </si>
  <si>
    <t xml:space="preserve">  48/10</t>
  </si>
  <si>
    <t xml:space="preserve">  46/10</t>
  </si>
  <si>
    <t xml:space="preserve">  31/3</t>
  </si>
  <si>
    <t xml:space="preserve">  53/4</t>
  </si>
  <si>
    <t xml:space="preserve">  56/4</t>
  </si>
  <si>
    <t xml:space="preserve"> 5.14,6</t>
  </si>
  <si>
    <t xml:space="preserve"> 6.53,4</t>
  </si>
  <si>
    <t xml:space="preserve">  56/10</t>
  </si>
  <si>
    <t xml:space="preserve">  54/11</t>
  </si>
  <si>
    <t xml:space="preserve">  48/11</t>
  </si>
  <si>
    <t xml:space="preserve"> 6.29,9</t>
  </si>
  <si>
    <t xml:space="preserve"> 5.10,4</t>
  </si>
  <si>
    <t xml:space="preserve"> 6.59,5</t>
  </si>
  <si>
    <t xml:space="preserve">  52/1</t>
  </si>
  <si>
    <t xml:space="preserve">  49/1</t>
  </si>
  <si>
    <t xml:space="preserve">  50/1</t>
  </si>
  <si>
    <t xml:space="preserve"> 6.30,6</t>
  </si>
  <si>
    <t xml:space="preserve"> 5.26,0</t>
  </si>
  <si>
    <t xml:space="preserve"> 7.00,2</t>
  </si>
  <si>
    <t xml:space="preserve">  53/5</t>
  </si>
  <si>
    <t xml:space="preserve">  57/8</t>
  </si>
  <si>
    <t xml:space="preserve">  52/6</t>
  </si>
  <si>
    <t xml:space="preserve"> 5.13,5</t>
  </si>
  <si>
    <t xml:space="preserve"> 7.17,2</t>
  </si>
  <si>
    <t xml:space="preserve">  55/8</t>
  </si>
  <si>
    <t xml:space="preserve"> 6.38,1</t>
  </si>
  <si>
    <t xml:space="preserve"> 5.21,1</t>
  </si>
  <si>
    <t xml:space="preserve"> 7.06,3</t>
  </si>
  <si>
    <t xml:space="preserve">  58/9</t>
  </si>
  <si>
    <t xml:space="preserve">  53/7</t>
  </si>
  <si>
    <t xml:space="preserve"> 5.23,3</t>
  </si>
  <si>
    <t xml:space="preserve"> 6.59,7</t>
  </si>
  <si>
    <t xml:space="preserve">  59/2</t>
  </si>
  <si>
    <t xml:space="preserve">  56/2</t>
  </si>
  <si>
    <t xml:space="preserve">  50/5</t>
  </si>
  <si>
    <t xml:space="preserve"> 6.53,8</t>
  </si>
  <si>
    <t xml:space="preserve"> 5.34,5</t>
  </si>
  <si>
    <t xml:space="preserve"> 7.33,4</t>
  </si>
  <si>
    <t xml:space="preserve">  62/1</t>
  </si>
  <si>
    <t xml:space="preserve">  59/1</t>
  </si>
  <si>
    <t xml:space="preserve">  57/1</t>
  </si>
  <si>
    <t xml:space="preserve"> 7.04,3</t>
  </si>
  <si>
    <t xml:space="preserve"> 5.40,2</t>
  </si>
  <si>
    <t xml:space="preserve"> 7.34,4</t>
  </si>
  <si>
    <t xml:space="preserve">  63/2</t>
  </si>
  <si>
    <t xml:space="preserve">  58/2</t>
  </si>
  <si>
    <t xml:space="preserve"> 7.12,7</t>
  </si>
  <si>
    <t xml:space="preserve"> 5.48,3</t>
  </si>
  <si>
    <t xml:space="preserve"> 7.54,9</t>
  </si>
  <si>
    <t xml:space="preserve"> 0.30</t>
  </si>
  <si>
    <t xml:space="preserve">  64/4</t>
  </si>
  <si>
    <t xml:space="preserve">  61/3</t>
  </si>
  <si>
    <t xml:space="preserve">  59/3</t>
  </si>
  <si>
    <t xml:space="preserve"> 7.34,1</t>
  </si>
  <si>
    <t xml:space="preserve"> 5.50,8</t>
  </si>
  <si>
    <t xml:space="preserve"> 8.01,0</t>
  </si>
  <si>
    <t xml:space="preserve">  67/3</t>
  </si>
  <si>
    <t xml:space="preserve">  60/3</t>
  </si>
  <si>
    <t xml:space="preserve">  22/2</t>
  </si>
  <si>
    <t xml:space="preserve"> 7.42,7</t>
  </si>
  <si>
    <t xml:space="preserve"> 8.18,3</t>
  </si>
  <si>
    <t xml:space="preserve">  68/4</t>
  </si>
  <si>
    <t xml:space="preserve">  61/4</t>
  </si>
  <si>
    <t xml:space="preserve"> 8.10,0</t>
  </si>
  <si>
    <t xml:space="preserve"> 6.21,0</t>
  </si>
  <si>
    <t xml:space="preserve"> 8.36,8</t>
  </si>
  <si>
    <t xml:space="preserve">  70/6</t>
  </si>
  <si>
    <t xml:space="preserve">  63/4</t>
  </si>
  <si>
    <t xml:space="preserve">  62/4</t>
  </si>
  <si>
    <t xml:space="preserve">  66/9</t>
  </si>
  <si>
    <t xml:space="preserve">  63/9</t>
  </si>
  <si>
    <t xml:space="preserve">  64/8</t>
  </si>
  <si>
    <t>36.30,8</t>
  </si>
  <si>
    <t xml:space="preserve"> 4.53,8</t>
  </si>
  <si>
    <t xml:space="preserve"> 6.40,4</t>
  </si>
  <si>
    <t xml:space="preserve"> 4.00</t>
  </si>
  <si>
    <t xml:space="preserve">  73/12</t>
  </si>
  <si>
    <t xml:space="preserve">  31/6</t>
  </si>
  <si>
    <t xml:space="preserve"> 6.41,8</t>
  </si>
  <si>
    <t xml:space="preserve"> 5.29,5</t>
  </si>
  <si>
    <t>TECHNICAL</t>
  </si>
  <si>
    <t xml:space="preserve">  60/8</t>
  </si>
  <si>
    <t xml:space="preserve">  58/8</t>
  </si>
  <si>
    <t xml:space="preserve"> 8.21,8</t>
  </si>
  <si>
    <t xml:space="preserve"> 6.44,0</t>
  </si>
  <si>
    <t>BREAKS</t>
  </si>
  <si>
    <t xml:space="preserve">  71/6</t>
  </si>
  <si>
    <t xml:space="preserve">  65/5</t>
  </si>
  <si>
    <t xml:space="preserve"> 7.21,0</t>
  </si>
  <si>
    <t>22.41,7</t>
  </si>
  <si>
    <t xml:space="preserve">  65/11</t>
  </si>
  <si>
    <t xml:space="preserve">  67/12</t>
  </si>
  <si>
    <t xml:space="preserve"> 5.53,0</t>
  </si>
  <si>
    <t>GEARBOX</t>
  </si>
  <si>
    <t xml:space="preserve"> 6.08,3</t>
  </si>
  <si>
    <t>CLUTCH</t>
  </si>
  <si>
    <t xml:space="preserve"> 6.52,0</t>
  </si>
  <si>
    <t>ELECTRICAL</t>
  </si>
  <si>
    <t xml:space="preserve"> 7.33,8</t>
  </si>
  <si>
    <t>ENGINE</t>
  </si>
  <si>
    <t xml:space="preserve"> 9.08,4</t>
  </si>
  <si>
    <t xml:space="preserve">  72/3</t>
  </si>
  <si>
    <t xml:space="preserve"> 8.01,3</t>
  </si>
  <si>
    <t xml:space="preserve">  69/5</t>
  </si>
  <si>
    <t>AXLE</t>
  </si>
  <si>
    <t xml:space="preserve"> 78/6</t>
  </si>
  <si>
    <t xml:space="preserve">  </t>
  </si>
  <si>
    <t xml:space="preserve">   7</t>
  </si>
  <si>
    <t>SS2S</t>
  </si>
  <si>
    <t xml:space="preserve">  15</t>
  </si>
  <si>
    <t>SS2F</t>
  </si>
  <si>
    <t xml:space="preserve">  28</t>
  </si>
  <si>
    <t xml:space="preserve">  42</t>
  </si>
  <si>
    <t>TC1E</t>
  </si>
  <si>
    <t xml:space="preserve">  47</t>
  </si>
  <si>
    <t xml:space="preserve">  51</t>
  </si>
  <si>
    <t xml:space="preserve">  61</t>
  </si>
  <si>
    <t xml:space="preserve">  63</t>
  </si>
  <si>
    <t>SS4S</t>
  </si>
  <si>
    <t xml:space="preserve">  65</t>
  </si>
  <si>
    <t xml:space="preserve">  66</t>
  </si>
  <si>
    <t xml:space="preserve">  67</t>
  </si>
  <si>
    <t xml:space="preserve">  71</t>
  </si>
  <si>
    <t>SS3S</t>
  </si>
  <si>
    <t xml:space="preserve">  72</t>
  </si>
  <si>
    <t>SS3F</t>
  </si>
  <si>
    <t xml:space="preserve">  79</t>
  </si>
  <si>
    <t xml:space="preserve">  80</t>
  </si>
  <si>
    <t xml:space="preserve"> 35</t>
  </si>
  <si>
    <t>TC3</t>
  </si>
  <si>
    <t>24 min. late</t>
  </si>
  <si>
    <t xml:space="preserve"> 54</t>
  </si>
  <si>
    <t>TC1F</t>
  </si>
  <si>
    <t>1 min. late</t>
  </si>
  <si>
    <t xml:space="preserve"> 0.10</t>
  </si>
  <si>
    <t>TC2</t>
  </si>
  <si>
    <t>1 min. early</t>
  </si>
  <si>
    <t xml:space="preserve"> 1.00</t>
  </si>
  <si>
    <t xml:space="preserve"> 73</t>
  </si>
  <si>
    <t>3 min. late</t>
  </si>
  <si>
    <t>Retired</t>
  </si>
  <si>
    <t xml:space="preserve"> 5.20,9</t>
  </si>
  <si>
    <t xml:space="preserve"> 4.19,5</t>
  </si>
  <si>
    <t xml:space="preserve"> 5.44,6</t>
  </si>
  <si>
    <t xml:space="preserve">   2/2</t>
  </si>
  <si>
    <t xml:space="preserve"> 5.22,8</t>
  </si>
  <si>
    <t xml:space="preserve"> 4.31,8</t>
  </si>
  <si>
    <t xml:space="preserve"> 5.45,3</t>
  </si>
  <si>
    <t xml:space="preserve"> 5.20,3</t>
  </si>
  <si>
    <t xml:space="preserve"> 4.23,5</t>
  </si>
  <si>
    <t xml:space="preserve"> 5.51,6</t>
  </si>
  <si>
    <t xml:space="preserve"> 5.24,3</t>
  </si>
  <si>
    <t xml:space="preserve"> 4.22,4</t>
  </si>
  <si>
    <t xml:space="preserve"> 5.52,0</t>
  </si>
  <si>
    <t xml:space="preserve"> 5.23,1</t>
  </si>
  <si>
    <t xml:space="preserve"> 4.19,6</t>
  </si>
  <si>
    <t xml:space="preserve"> 5.50,2</t>
  </si>
  <si>
    <t xml:space="preserve"> 5.29,3</t>
  </si>
  <si>
    <t xml:space="preserve"> 4.27,5</t>
  </si>
  <si>
    <t xml:space="preserve"> 5.28,2</t>
  </si>
  <si>
    <t xml:space="preserve"> 4.29,9</t>
  </si>
  <si>
    <t xml:space="preserve"> 5.56,8</t>
  </si>
  <si>
    <t xml:space="preserve"> 5.50,5</t>
  </si>
  <si>
    <t xml:space="preserve"> 4.32,9</t>
  </si>
  <si>
    <t xml:space="preserve"> 5.37,9</t>
  </si>
  <si>
    <t xml:space="preserve"> 4.35,6</t>
  </si>
  <si>
    <t xml:space="preserve"> 6.02,4</t>
  </si>
  <si>
    <t xml:space="preserve"> 5.39,7</t>
  </si>
  <si>
    <t xml:space="preserve"> 4.42,3</t>
  </si>
  <si>
    <t xml:space="preserve"> 6.11,7</t>
  </si>
  <si>
    <t xml:space="preserve"> 5.41,9</t>
  </si>
  <si>
    <t xml:space="preserve">  10/1</t>
  </si>
  <si>
    <t xml:space="preserve">  14/2</t>
  </si>
  <si>
    <t xml:space="preserve"> 5.53,7</t>
  </si>
  <si>
    <t xml:space="preserve"> 4.45,3</t>
  </si>
  <si>
    <t xml:space="preserve"> 6.23,1</t>
  </si>
  <si>
    <t xml:space="preserve"> 6.02,2</t>
  </si>
  <si>
    <t xml:space="preserve"> 6.18,6</t>
  </si>
  <si>
    <t xml:space="preserve"> 14/2</t>
  </si>
  <si>
    <t xml:space="preserve"> 5.47,6</t>
  </si>
  <si>
    <t xml:space="preserve"> 4.52,0</t>
  </si>
  <si>
    <t xml:space="preserve"> 6.19,4</t>
  </si>
  <si>
    <t xml:space="preserve">  11/2</t>
  </si>
  <si>
    <t xml:space="preserve"> 6.44,5</t>
  </si>
  <si>
    <t xml:space="preserve"> 5.46,6</t>
  </si>
  <si>
    <t xml:space="preserve"> 4.46,3</t>
  </si>
  <si>
    <t xml:space="preserve">  13/2</t>
  </si>
  <si>
    <t xml:space="preserve">  14/3</t>
  </si>
  <si>
    <t xml:space="preserve"> 5.48,8</t>
  </si>
  <si>
    <t xml:space="preserve"> 4.47,9</t>
  </si>
  <si>
    <t xml:space="preserve"> 6.23,0</t>
  </si>
  <si>
    <t xml:space="preserve">  23/5</t>
  </si>
  <si>
    <t xml:space="preserve"> 5.57,7</t>
  </si>
  <si>
    <t xml:space="preserve"> 4.48,8</t>
  </si>
  <si>
    <t xml:space="preserve">  17/3</t>
  </si>
  <si>
    <t xml:space="preserve"> 5.58,9</t>
  </si>
  <si>
    <t xml:space="preserve"> 4.51,3</t>
  </si>
  <si>
    <t xml:space="preserve">  18/6</t>
  </si>
  <si>
    <t xml:space="preserve">  14/6</t>
  </si>
  <si>
    <t xml:space="preserve"> 4.51,7</t>
  </si>
  <si>
    <t xml:space="preserve"> 6.17,6</t>
  </si>
  <si>
    <t xml:space="preserve"> 5.52,8</t>
  </si>
  <si>
    <t xml:space="preserve"> 6.23,2</t>
  </si>
  <si>
    <t xml:space="preserve">  19/4</t>
  </si>
  <si>
    <t xml:space="preserve"> 5.54,3</t>
  </si>
  <si>
    <t xml:space="preserve"> 4.57,1</t>
  </si>
  <si>
    <t xml:space="preserve">  21/5</t>
  </si>
  <si>
    <t xml:space="preserve"> 5.00,9</t>
  </si>
  <si>
    <t xml:space="preserve"> 6.40,1</t>
  </si>
  <si>
    <t xml:space="preserve">  27/1</t>
  </si>
  <si>
    <t xml:space="preserve"> 5.56,3</t>
  </si>
  <si>
    <t xml:space="preserve"> 4.54,3</t>
  </si>
  <si>
    <t xml:space="preserve"> 5.55,1</t>
  </si>
  <si>
    <t xml:space="preserve"> 4.56,6</t>
  </si>
  <si>
    <t xml:space="preserve"> 6.32,1</t>
  </si>
  <si>
    <t xml:space="preserve"> 5.54,0</t>
  </si>
  <si>
    <t xml:space="preserve"> 4.55,3</t>
  </si>
  <si>
    <t xml:space="preserve"> 6.54,2</t>
  </si>
  <si>
    <t xml:space="preserve">  24/1</t>
  </si>
  <si>
    <t xml:space="preserve"> 6.04,9</t>
  </si>
  <si>
    <t xml:space="preserve"> 4.54,2</t>
  </si>
  <si>
    <t xml:space="preserve"> 27/5</t>
  </si>
  <si>
    <t xml:space="preserve"> 6.07,6</t>
  </si>
  <si>
    <t xml:space="preserve"> 5.06,2</t>
  </si>
  <si>
    <t xml:space="preserve"> 6.40,6</t>
  </si>
  <si>
    <t xml:space="preserve"> 6.13,5</t>
  </si>
  <si>
    <t xml:space="preserve"> 4.58,7</t>
  </si>
  <si>
    <t xml:space="preserve"> 6.37,2</t>
  </si>
  <si>
    <t xml:space="preserve">  24/4</t>
  </si>
  <si>
    <t xml:space="preserve"> 5.52,9</t>
  </si>
  <si>
    <t xml:space="preserve"> 6.25,4</t>
  </si>
  <si>
    <t xml:space="preserve"> 6.07,1</t>
  </si>
  <si>
    <t xml:space="preserve"> 5.06,4</t>
  </si>
  <si>
    <t xml:space="preserve"> 6.41,1</t>
  </si>
  <si>
    <t xml:space="preserve">  26/2</t>
  </si>
  <si>
    <t xml:space="preserve">  38/1</t>
  </si>
  <si>
    <t xml:space="preserve"> 5.01,1</t>
  </si>
  <si>
    <t xml:space="preserve"> 6.34,7</t>
  </si>
  <si>
    <t xml:space="preserve"> 6.07,8</t>
  </si>
  <si>
    <t xml:space="preserve"> 5.08,8</t>
  </si>
  <si>
    <t xml:space="preserve"> 6.45,7</t>
  </si>
  <si>
    <t xml:space="preserve">  33/3</t>
  </si>
  <si>
    <t xml:space="preserve">  34/3</t>
  </si>
  <si>
    <t xml:space="preserve"> 6.11,2</t>
  </si>
  <si>
    <t xml:space="preserve"> 5.05,1</t>
  </si>
  <si>
    <t xml:space="preserve"> 32/3</t>
  </si>
  <si>
    <t xml:space="preserve"> 5.59,0</t>
  </si>
  <si>
    <t xml:space="preserve"> 4.54,1</t>
  </si>
  <si>
    <t xml:space="preserve"> 6.15,8</t>
  </si>
  <si>
    <t xml:space="preserve"> 5.03,7</t>
  </si>
  <si>
    <t xml:space="preserve"> 6.43,5</t>
  </si>
  <si>
    <t xml:space="preserve">  39/4</t>
  </si>
  <si>
    <t xml:space="preserve"> 6.06,9</t>
  </si>
  <si>
    <t xml:space="preserve"> 5.07,0</t>
  </si>
  <si>
    <t xml:space="preserve"> 6.52,9</t>
  </si>
  <si>
    <t xml:space="preserve">  37/6</t>
  </si>
  <si>
    <t xml:space="preserve"> 6.16,3</t>
  </si>
  <si>
    <t xml:space="preserve"> 5.08,4</t>
  </si>
  <si>
    <t xml:space="preserve"> 6.57,3</t>
  </si>
  <si>
    <t xml:space="preserve">  40/5</t>
  </si>
  <si>
    <t xml:space="preserve"> 6.12,3</t>
  </si>
  <si>
    <t xml:space="preserve"> 5.08,1</t>
  </si>
  <si>
    <t xml:space="preserve"> 7.03,9</t>
  </si>
  <si>
    <t xml:space="preserve">  44/8</t>
  </si>
  <si>
    <t xml:space="preserve"> 36/1</t>
  </si>
  <si>
    <t xml:space="preserve"> 6.14,8</t>
  </si>
  <si>
    <t xml:space="preserve"> 6.59,8</t>
  </si>
  <si>
    <t xml:space="preserve">  40/1</t>
  </si>
  <si>
    <t xml:space="preserve">  41/1</t>
  </si>
  <si>
    <t xml:space="preserve"> 5.24,7</t>
  </si>
  <si>
    <t xml:space="preserve"> 7.00,5</t>
  </si>
  <si>
    <t xml:space="preserve">  46/2</t>
  </si>
  <si>
    <t xml:space="preserve"> 6.54,6</t>
  </si>
  <si>
    <t xml:space="preserve"> 6.14,4</t>
  </si>
  <si>
    <t xml:space="preserve"> 5.09,9</t>
  </si>
  <si>
    <t xml:space="preserve"> 6.48,7</t>
  </si>
  <si>
    <t xml:space="preserve">  35/4</t>
  </si>
  <si>
    <t xml:space="preserve"> 6.27,7</t>
  </si>
  <si>
    <t xml:space="preserve"> 5.21,9</t>
  </si>
  <si>
    <t xml:space="preserve"> 7.01,4</t>
  </si>
  <si>
    <t xml:space="preserve">  45/7</t>
  </si>
  <si>
    <t xml:space="preserve">  43/6</t>
  </si>
  <si>
    <t xml:space="preserve"> 7.30,8</t>
  </si>
  <si>
    <t xml:space="preserve"> 5.28,4</t>
  </si>
  <si>
    <t xml:space="preserve"> 6.51,1</t>
  </si>
  <si>
    <t xml:space="preserve"> 6.27,3</t>
  </si>
  <si>
    <t xml:space="preserve"> 5.24,6</t>
  </si>
  <si>
    <t xml:space="preserve"> 7.18,6</t>
  </si>
  <si>
    <t xml:space="preserve">  46/8</t>
  </si>
  <si>
    <t xml:space="preserve"> 43/7</t>
  </si>
  <si>
    <t xml:space="preserve"> 6.27,9</t>
  </si>
  <si>
    <t xml:space="preserve"> 5.41,0</t>
  </si>
  <si>
    <t xml:space="preserve"> 7.07,1</t>
  </si>
  <si>
    <t xml:space="preserve"> 6.23,5</t>
  </si>
  <si>
    <t xml:space="preserve"> 5.17,1</t>
  </si>
  <si>
    <t xml:space="preserve"> 8.01,6</t>
  </si>
  <si>
    <t xml:space="preserve">  42/1</t>
  </si>
  <si>
    <t xml:space="preserve"> 6.30,5</t>
  </si>
  <si>
    <t xml:space="preserve"> 5.18,5</t>
  </si>
  <si>
    <t xml:space="preserve"> 1.30</t>
  </si>
  <si>
    <t xml:space="preserve">  47/2</t>
  </si>
  <si>
    <t xml:space="preserve"> 7.21,7</t>
  </si>
  <si>
    <t xml:space="preserve"> 6.13,3</t>
  </si>
  <si>
    <t xml:space="preserve"> 7.57,1</t>
  </si>
  <si>
    <t xml:space="preserve">  34/6</t>
  </si>
  <si>
    <t xml:space="preserve"> 7.02,6</t>
  </si>
  <si>
    <t xml:space="preserve"> 5.41,6</t>
  </si>
  <si>
    <t xml:space="preserve"> 7.33,3</t>
  </si>
  <si>
    <t xml:space="preserve"> 8.08,2</t>
  </si>
  <si>
    <t xml:space="preserve"> 6.09,8</t>
  </si>
  <si>
    <t xml:space="preserve"> 8.31,2</t>
  </si>
  <si>
    <t xml:space="preserve">  54/3</t>
  </si>
  <si>
    <t xml:space="preserve">  52/3</t>
  </si>
  <si>
    <t xml:space="preserve">  52/2</t>
  </si>
  <si>
    <t xml:space="preserve"> 7.36,4</t>
  </si>
  <si>
    <t xml:space="preserve"> 5.57,9</t>
  </si>
  <si>
    <t xml:space="preserve"> 8.01,4</t>
  </si>
  <si>
    <t xml:space="preserve"> 8.14,4</t>
  </si>
  <si>
    <t xml:space="preserve"> 6.41,4</t>
  </si>
  <si>
    <t xml:space="preserve"> 8.39,6</t>
  </si>
  <si>
    <t xml:space="preserve">  54/4</t>
  </si>
  <si>
    <t xml:space="preserve"> 7.51,4</t>
  </si>
  <si>
    <t xml:space="preserve"> 6.39,6</t>
  </si>
  <si>
    <t xml:space="preserve"> 8.37,6</t>
  </si>
  <si>
    <t xml:space="preserve">  53/3</t>
  </si>
  <si>
    <t xml:space="preserve">  16/6</t>
  </si>
  <si>
    <t xml:space="preserve">  12/2</t>
  </si>
  <si>
    <t xml:space="preserve">  20/7</t>
  </si>
  <si>
    <t xml:space="preserve">  13/3</t>
  </si>
  <si>
    <t xml:space="preserve">  31/1</t>
  </si>
  <si>
    <t xml:space="preserve">  28/2</t>
  </si>
  <si>
    <t xml:space="preserve">  36/3</t>
  </si>
  <si>
    <t xml:space="preserve">  37/2</t>
  </si>
  <si>
    <t xml:space="preserve">  33/2</t>
  </si>
  <si>
    <t xml:space="preserve">  44/9</t>
  </si>
  <si>
    <t xml:space="preserve">  45/9</t>
  </si>
  <si>
    <t xml:space="preserve">  41/5</t>
  </si>
  <si>
    <t xml:space="preserve">  48/7</t>
  </si>
  <si>
    <t xml:space="preserve">  49/7</t>
  </si>
  <si>
    <t xml:space="preserve">  50/8</t>
  </si>
  <si>
    <t xml:space="preserve">  44/2</t>
  </si>
  <si>
    <t xml:space="preserve">  51/1</t>
  </si>
  <si>
    <t xml:space="preserve">  58/3</t>
  </si>
  <si>
    <t xml:space="preserve">  54/2</t>
  </si>
  <si>
    <t xml:space="preserve">  59/4</t>
  </si>
  <si>
    <t xml:space="preserve">  57/4</t>
  </si>
  <si>
    <t xml:space="preserve">  55/3</t>
  </si>
  <si>
    <t xml:space="preserve"> 5.33,9</t>
  </si>
  <si>
    <t xml:space="preserve"> 4.32,3</t>
  </si>
  <si>
    <t xml:space="preserve"> 5.51,7</t>
  </si>
  <si>
    <t xml:space="preserve"> 4.51,2</t>
  </si>
  <si>
    <t>REAR AXLE</t>
  </si>
  <si>
    <t>OFF</t>
  </si>
  <si>
    <t xml:space="preserve">  52/4</t>
  </si>
  <si>
    <t xml:space="preserve"> 6.38,5</t>
  </si>
  <si>
    <t xml:space="preserve"> 48</t>
  </si>
  <si>
    <t>TC4C</t>
  </si>
  <si>
    <t>9 min. late</t>
  </si>
  <si>
    <t xml:space="preserve">   6</t>
  </si>
  <si>
    <t>SS7S</t>
  </si>
  <si>
    <t xml:space="preserve">  16</t>
  </si>
  <si>
    <t>SS6S</t>
  </si>
  <si>
    <t xml:space="preserve">  18</t>
  </si>
  <si>
    <t xml:space="preserve">  26</t>
  </si>
  <si>
    <t>SS5F</t>
  </si>
  <si>
    <t xml:space="preserve">  27</t>
  </si>
  <si>
    <t xml:space="preserve">  35</t>
  </si>
  <si>
    <t xml:space="preserve">  37</t>
  </si>
  <si>
    <t>TC4B</t>
  </si>
  <si>
    <t xml:space="preserve">  43</t>
  </si>
  <si>
    <t xml:space="preserve">  45</t>
  </si>
  <si>
    <t xml:space="preserve">  49</t>
  </si>
  <si>
    <t>SS7F</t>
  </si>
  <si>
    <t xml:space="preserve">  57</t>
  </si>
  <si>
    <t>Janno ōunpuu</t>
  </si>
  <si>
    <t xml:space="preserve"> 77</t>
  </si>
  <si>
    <t>SS5</t>
  </si>
  <si>
    <t>False start</t>
  </si>
  <si>
    <t>0.10</t>
  </si>
  <si>
    <t xml:space="preserve"> 6.46,3</t>
  </si>
  <si>
    <t>10.50,5</t>
  </si>
  <si>
    <t>50.31,0</t>
  </si>
  <si>
    <t xml:space="preserve"> 6.52,3</t>
  </si>
  <si>
    <t>10.51,2</t>
  </si>
  <si>
    <t>50.41,0</t>
  </si>
  <si>
    <t>+ 0.10,0</t>
  </si>
  <si>
    <t>10.53,5</t>
  </si>
  <si>
    <t>50.44,0</t>
  </si>
  <si>
    <t xml:space="preserve"> 6.53,1</t>
  </si>
  <si>
    <t>10.54,0</t>
  </si>
  <si>
    <t>50.45,9</t>
  </si>
  <si>
    <t>+ 0.14,9</t>
  </si>
  <si>
    <t xml:space="preserve"> 6.59,4</t>
  </si>
  <si>
    <t>11.19,3</t>
  </si>
  <si>
    <t>51.52,1</t>
  </si>
  <si>
    <t>+ 1.21,1</t>
  </si>
  <si>
    <t xml:space="preserve"> 7.03,2</t>
  </si>
  <si>
    <t>11.12,4</t>
  </si>
  <si>
    <t>52.22,1</t>
  </si>
  <si>
    <t>+ 1.51,1</t>
  </si>
  <si>
    <t xml:space="preserve">  7/5</t>
  </si>
  <si>
    <t xml:space="preserve"> 7.06,6</t>
  </si>
  <si>
    <t>11.11,0</t>
  </si>
  <si>
    <t>52.54,7</t>
  </si>
  <si>
    <t>+ 2.23,7</t>
  </si>
  <si>
    <t xml:space="preserve">  8/3</t>
  </si>
  <si>
    <t>12.04,2</t>
  </si>
  <si>
    <t>54.30,2</t>
  </si>
  <si>
    <t>+ 3.59,2</t>
  </si>
  <si>
    <t xml:space="preserve">  9/1</t>
  </si>
  <si>
    <t xml:space="preserve"> 7.27,5</t>
  </si>
  <si>
    <t>11.54,4</t>
  </si>
  <si>
    <t>55.00,4</t>
  </si>
  <si>
    <t>+ 4.29,4</t>
  </si>
  <si>
    <t xml:space="preserve"> 10/1</t>
  </si>
  <si>
    <t xml:space="preserve"> 7.30,1</t>
  </si>
  <si>
    <t>11.46,2</t>
  </si>
  <si>
    <t>55.10,4</t>
  </si>
  <si>
    <t>+ 4.39,4</t>
  </si>
  <si>
    <t xml:space="preserve"> 7.26,6</t>
  </si>
  <si>
    <t>12.01,9</t>
  </si>
  <si>
    <t>55.15,2</t>
  </si>
  <si>
    <t>+ 4.44,2</t>
  </si>
  <si>
    <t xml:space="preserve"> 12/2</t>
  </si>
  <si>
    <t xml:space="preserve"> 7.28,8</t>
  </si>
  <si>
    <t>12.04,4</t>
  </si>
  <si>
    <t>55.39,5</t>
  </si>
  <si>
    <t>+ 5.08,5</t>
  </si>
  <si>
    <t xml:space="preserve"> 7.29,4</t>
  </si>
  <si>
    <t>12.15,0</t>
  </si>
  <si>
    <t>55.46,9</t>
  </si>
  <si>
    <t>+ 5.15,9</t>
  </si>
  <si>
    <t xml:space="preserve"> 7.20,3</t>
  </si>
  <si>
    <t>12.00,5</t>
  </si>
  <si>
    <t>55.48,3</t>
  </si>
  <si>
    <t>+ 5.17,3</t>
  </si>
  <si>
    <t xml:space="preserve"> 7.39,7</t>
  </si>
  <si>
    <t>12.14,8</t>
  </si>
  <si>
    <t>56.09,7</t>
  </si>
  <si>
    <t xml:space="preserve">  15/3</t>
  </si>
  <si>
    <t>+ 5.38,7</t>
  </si>
  <si>
    <t xml:space="preserve"> 16/3</t>
  </si>
  <si>
    <t xml:space="preserve"> 7.56,9</t>
  </si>
  <si>
    <t>12.18,3</t>
  </si>
  <si>
    <t>57.09,0</t>
  </si>
  <si>
    <t>+ 6.38,0</t>
  </si>
  <si>
    <t xml:space="preserve"> 7.40,3</t>
  </si>
  <si>
    <t>11.49,9</t>
  </si>
  <si>
    <t>55.04,3</t>
  </si>
  <si>
    <t>+ 4.33,3</t>
  </si>
  <si>
    <t xml:space="preserve"> 7.31,2</t>
  </si>
  <si>
    <t>12.01,0</t>
  </si>
  <si>
    <t>55.38,1</t>
  </si>
  <si>
    <t>+ 5.07,1</t>
  </si>
  <si>
    <t xml:space="preserve"> 17/4</t>
  </si>
  <si>
    <t xml:space="preserve"> 7.31,6</t>
  </si>
  <si>
    <t>12.10,8</t>
  </si>
  <si>
    <t>56.18,2</t>
  </si>
  <si>
    <t>+ 5.47,2</t>
  </si>
  <si>
    <t xml:space="preserve"> 19/1</t>
  </si>
  <si>
    <t xml:space="preserve"> 7.32,1</t>
  </si>
  <si>
    <t>12.11,9</t>
  </si>
  <si>
    <t>56.21,5</t>
  </si>
  <si>
    <t>+ 5.50,5</t>
  </si>
  <si>
    <t xml:space="preserve"> 7.43,5</t>
  </si>
  <si>
    <t>12.24,4</t>
  </si>
  <si>
    <t>56.52,0</t>
  </si>
  <si>
    <t>+ 6.21,0</t>
  </si>
  <si>
    <t xml:space="preserve"> 7.48,6</t>
  </si>
  <si>
    <t>12.28,5</t>
  </si>
  <si>
    <t>57.52,9</t>
  </si>
  <si>
    <t>+ 7.21,9</t>
  </si>
  <si>
    <t xml:space="preserve"> 7.37,3</t>
  </si>
  <si>
    <t>12.20,2</t>
  </si>
  <si>
    <t>57.58,9</t>
  </si>
  <si>
    <t>+ 7.27,9</t>
  </si>
  <si>
    <t xml:space="preserve"> 24/2</t>
  </si>
  <si>
    <t xml:space="preserve"> 7.56,3</t>
  </si>
  <si>
    <t>12.28,8</t>
  </si>
  <si>
    <t>58.01,0</t>
  </si>
  <si>
    <t>+ 7.30,0</t>
  </si>
  <si>
    <t xml:space="preserve"> 7.49,8</t>
  </si>
  <si>
    <t>12.28,0</t>
  </si>
  <si>
    <t>58.01,5</t>
  </si>
  <si>
    <t>+ 7.30,5</t>
  </si>
  <si>
    <t xml:space="preserve"> 26/4</t>
  </si>
  <si>
    <t xml:space="preserve"> 7.48,1</t>
  </si>
  <si>
    <t>13.06,0</t>
  </si>
  <si>
    <t xml:space="preserve"> 0.40</t>
  </si>
  <si>
    <t>58.28,9</t>
  </si>
  <si>
    <t>+ 7.57,9</t>
  </si>
  <si>
    <t xml:space="preserve"> 8.08,3</t>
  </si>
  <si>
    <t>12.50,5</t>
  </si>
  <si>
    <t xml:space="preserve"> 1:00.05,3</t>
  </si>
  <si>
    <t>+ 9.34,3</t>
  </si>
  <si>
    <t>12.28,4</t>
  </si>
  <si>
    <t xml:space="preserve"> 1:00.18,1</t>
  </si>
  <si>
    <t>+ 9.47,1</t>
  </si>
  <si>
    <t xml:space="preserve"> 8.23,7</t>
  </si>
  <si>
    <t>13.11,7</t>
  </si>
  <si>
    <t xml:space="preserve"> 1:00.56,7</t>
  </si>
  <si>
    <t>+10.25,7</t>
  </si>
  <si>
    <t xml:space="preserve"> 7.30,3</t>
  </si>
  <si>
    <t>18.41,7</t>
  </si>
  <si>
    <t xml:space="preserve"> 1:07.19,5</t>
  </si>
  <si>
    <t>+16.48,5</t>
  </si>
  <si>
    <t xml:space="preserve"> 7.51,7</t>
  </si>
  <si>
    <t>12.48,0</t>
  </si>
  <si>
    <t xml:space="preserve"> 1:10.44,5</t>
  </si>
  <si>
    <t>+20.13,5</t>
  </si>
  <si>
    <t xml:space="preserve"> 38</t>
  </si>
  <si>
    <t>SS8</t>
  </si>
  <si>
    <t xml:space="preserve">  15/5</t>
  </si>
  <si>
    <t xml:space="preserve">  16/5</t>
  </si>
  <si>
    <t xml:space="preserve">  24/2</t>
  </si>
  <si>
    <t xml:space="preserve">  27/3</t>
  </si>
  <si>
    <t xml:space="preserve">  30/4</t>
  </si>
  <si>
    <t xml:space="preserve">  33/7</t>
  </si>
  <si>
    <t xml:space="preserve"> 6.55,4</t>
  </si>
  <si>
    <t>11.11,1</t>
  </si>
  <si>
    <t>TYRE</t>
  </si>
  <si>
    <t xml:space="preserve"> 7.00,3</t>
  </si>
  <si>
    <t>11.17,7</t>
  </si>
  <si>
    <t xml:space="preserve"> 7.58,3</t>
  </si>
  <si>
    <t>13.32,9</t>
  </si>
  <si>
    <t>59.40,1</t>
  </si>
  <si>
    <t xml:space="preserve">  37/5</t>
  </si>
  <si>
    <t>+ 9.09,1</t>
  </si>
  <si>
    <t xml:space="preserve"> 7.55,6</t>
  </si>
  <si>
    <t>13.13,8</t>
  </si>
  <si>
    <t>59.48,4</t>
  </si>
  <si>
    <t>+ 9.17,4</t>
  </si>
  <si>
    <t xml:space="preserve"> 29/6</t>
  </si>
  <si>
    <t xml:space="preserve"> 30/1</t>
  </si>
  <si>
    <t xml:space="preserve"> 8.00,3</t>
  </si>
  <si>
    <t>13.32,2</t>
  </si>
  <si>
    <t xml:space="preserve"> 1:00.16,2</t>
  </si>
  <si>
    <t xml:space="preserve">  36/1</t>
  </si>
  <si>
    <t>+ 9.45,2</t>
  </si>
  <si>
    <t xml:space="preserve">  38/5</t>
  </si>
  <si>
    <t xml:space="preserve"> 33/2</t>
  </si>
  <si>
    <t xml:space="preserve"> 8.25,9</t>
  </si>
  <si>
    <t>13.45,5</t>
  </si>
  <si>
    <t xml:space="preserve"> 1:01.15,9</t>
  </si>
  <si>
    <t>+10.44,9</t>
  </si>
  <si>
    <t xml:space="preserve"> 34/4</t>
  </si>
  <si>
    <t xml:space="preserve"> 8.18,6</t>
  </si>
  <si>
    <t>13.31,7</t>
  </si>
  <si>
    <t xml:space="preserve"> 1:01.34,9</t>
  </si>
  <si>
    <t>+11.03,9</t>
  </si>
  <si>
    <t xml:space="preserve"> 8.23,6</t>
  </si>
  <si>
    <t>13.42,5</t>
  </si>
  <si>
    <t xml:space="preserve"> 1:02.08,8</t>
  </si>
  <si>
    <t>+11.37,8</t>
  </si>
  <si>
    <t xml:space="preserve"> 8.42,5</t>
  </si>
  <si>
    <t>14.08,8</t>
  </si>
  <si>
    <t xml:space="preserve"> 1:03.05,3</t>
  </si>
  <si>
    <t>+12.34,3</t>
  </si>
  <si>
    <t xml:space="preserve"> 37/1</t>
  </si>
  <si>
    <t xml:space="preserve"> 8.34,7</t>
  </si>
  <si>
    <t>14.36,3</t>
  </si>
  <si>
    <t xml:space="preserve"> 1:03.25,1</t>
  </si>
  <si>
    <t>+12.54,1</t>
  </si>
  <si>
    <t xml:space="preserve"> 38/7</t>
  </si>
  <si>
    <t>11.39,9</t>
  </si>
  <si>
    <t>12.59,4</t>
  </si>
  <si>
    <t xml:space="preserve"> 2.10</t>
  </si>
  <si>
    <t xml:space="preserve"> 1:03.28,0</t>
  </si>
  <si>
    <t>+12.57,0</t>
  </si>
  <si>
    <t xml:space="preserve"> 39/1</t>
  </si>
  <si>
    <t xml:space="preserve"> 9.10,2</t>
  </si>
  <si>
    <t>14.55,7</t>
  </si>
  <si>
    <t xml:space="preserve"> 1:06.51,1</t>
  </si>
  <si>
    <t>+16.20,1</t>
  </si>
  <si>
    <t xml:space="preserve"> 40/6</t>
  </si>
  <si>
    <t xml:space="preserve"> 41/2</t>
  </si>
  <si>
    <t xml:space="preserve"> 8.45,4</t>
  </si>
  <si>
    <t>13.54,1</t>
  </si>
  <si>
    <t xml:space="preserve"> 1:07.33,3</t>
  </si>
  <si>
    <t>+17.02,3</t>
  </si>
  <si>
    <t xml:space="preserve"> 42/3</t>
  </si>
  <si>
    <t xml:space="preserve"> 9.45,5</t>
  </si>
  <si>
    <t>15.29,7</t>
  </si>
  <si>
    <t xml:space="preserve"> 1:10.26,7</t>
  </si>
  <si>
    <t xml:space="preserve">  44/3</t>
  </si>
  <si>
    <t>+19.55,7</t>
  </si>
  <si>
    <t xml:space="preserve"> 44/2</t>
  </si>
  <si>
    <t xml:space="preserve"> 9.41,2</t>
  </si>
  <si>
    <t>16.13,1</t>
  </si>
  <si>
    <t xml:space="preserve"> 1:10.52,1</t>
  </si>
  <si>
    <t xml:space="preserve">  45/2</t>
  </si>
  <si>
    <t>+20.21,1</t>
  </si>
  <si>
    <t xml:space="preserve"> 45/3</t>
  </si>
  <si>
    <t xml:space="preserve"> 9.54,1</t>
  </si>
  <si>
    <t>16.23,5</t>
  </si>
  <si>
    <t xml:space="preserve"> 1:14.42,9</t>
  </si>
  <si>
    <t xml:space="preserve">  46/3</t>
  </si>
  <si>
    <t>+24.11,9</t>
  </si>
  <si>
    <t xml:space="preserve"> 46/4</t>
  </si>
  <si>
    <t>10.36,8</t>
  </si>
  <si>
    <t>16.35,2</t>
  </si>
  <si>
    <t xml:space="preserve"> 1:15.30,6</t>
  </si>
  <si>
    <t>+24.59,6</t>
  </si>
  <si>
    <t xml:space="preserve"> 34</t>
  </si>
  <si>
    <t>TC7C</t>
  </si>
  <si>
    <t>8 min. late</t>
  </si>
  <si>
    <t xml:space="preserve"> 1.20</t>
  </si>
  <si>
    <t>TC9</t>
  </si>
  <si>
    <t>5 min. late</t>
  </si>
  <si>
    <t xml:space="preserve"> 0.50</t>
  </si>
  <si>
    <t xml:space="preserve"> 52</t>
  </si>
  <si>
    <t>4 min. late</t>
  </si>
  <si>
    <t xml:space="preserve">   5</t>
  </si>
  <si>
    <t>SS9F</t>
  </si>
  <si>
    <t xml:space="preserve">   3</t>
  </si>
  <si>
    <t xml:space="preserve">  35/1</t>
  </si>
  <si>
    <t xml:space="preserve">  44/1</t>
  </si>
  <si>
    <t xml:space="preserve">  51/8</t>
  </si>
  <si>
    <t xml:space="preserve">  48/3</t>
  </si>
  <si>
    <t xml:space="preserve">  49/3</t>
  </si>
  <si>
    <t xml:space="preserve">  50/4</t>
  </si>
  <si>
    <t xml:space="preserve"> 7.46,1</t>
  </si>
  <si>
    <t xml:space="preserve"> 8.23,4</t>
  </si>
  <si>
    <t>SUSPENSION</t>
  </si>
  <si>
    <t xml:space="preserve"> 8.27,9</t>
  </si>
  <si>
    <t xml:space="preserve">  32</t>
  </si>
  <si>
    <t>SS9S</t>
  </si>
  <si>
    <t xml:space="preserve">  29</t>
  </si>
  <si>
    <t xml:space="preserve">  69</t>
  </si>
  <si>
    <t xml:space="preserve">  20</t>
  </si>
  <si>
    <t>SS8S</t>
  </si>
  <si>
    <t xml:space="preserve">  53</t>
  </si>
  <si>
    <t>Avg.speed of winner  109.47 km/h</t>
  </si>
  <si>
    <t>SS1</t>
  </si>
  <si>
    <t>Jüri</t>
  </si>
  <si>
    <t xml:space="preserve">  66.26 km/h</t>
  </si>
  <si>
    <t xml:space="preserve">  73.05 km/h</t>
  </si>
  <si>
    <t xml:space="preserve">  73.83 km/h</t>
  </si>
  <si>
    <t xml:space="preserve">  68.20 km/h</t>
  </si>
  <si>
    <t xml:space="preserve">  67.87 km/h</t>
  </si>
  <si>
    <t xml:space="preserve">  65.09 km/h</t>
  </si>
  <si>
    <t xml:space="preserve">  68.34 km/h</t>
  </si>
  <si>
    <t xml:space="preserve">  70.33 km/h</t>
  </si>
  <si>
    <t xml:space="preserve">  67.48 km/h</t>
  </si>
  <si>
    <t xml:space="preserve">  64.07 km/h</t>
  </si>
  <si>
    <t xml:space="preserve">  56.83 km/h</t>
  </si>
  <si>
    <t xml:space="preserve"> 1.94 km</t>
  </si>
  <si>
    <t xml:space="preserve"> 48 Kuznetsov/Kapustin</t>
  </si>
  <si>
    <t xml:space="preserve">  6 Plangi/Sarapuu</t>
  </si>
  <si>
    <t xml:space="preserve">  1 Kōrge/Pints</t>
  </si>
  <si>
    <t xml:space="preserve"> 21 Aigro/Kärtmann</t>
  </si>
  <si>
    <t xml:space="preserve"> 15 Torn/Mesila</t>
  </si>
  <si>
    <t xml:space="preserve"> 56 Iofin/Eliseev</t>
  </si>
  <si>
    <t xml:space="preserve"> 24 Kelement/Kasesalu</t>
  </si>
  <si>
    <t xml:space="preserve"> 22 Laipaik/Suvemaa</t>
  </si>
  <si>
    <t xml:space="preserve"> 49 Laulik/Viidas</t>
  </si>
  <si>
    <t xml:space="preserve"> 65 Franke/Sivous</t>
  </si>
  <si>
    <t xml:space="preserve"> 75 Niinemets/Prems</t>
  </si>
  <si>
    <t xml:space="preserve">  5 Jeets/Toom</t>
  </si>
  <si>
    <t xml:space="preserve"> 36 Sepp/Kasesalu</t>
  </si>
  <si>
    <t>SS2</t>
  </si>
  <si>
    <t>Aruküla1</t>
  </si>
  <si>
    <t xml:space="preserve"> 105.08 km/h</t>
  </si>
  <si>
    <t xml:space="preserve"> 114.87 km/h</t>
  </si>
  <si>
    <t xml:space="preserve"> 114.28 km/h</t>
  </si>
  <si>
    <t xml:space="preserve"> 107.30 km/h</t>
  </si>
  <si>
    <t xml:space="preserve"> 106.57 km/h</t>
  </si>
  <si>
    <t xml:space="preserve">  98.40 km/h</t>
  </si>
  <si>
    <t xml:space="preserve"> 105.85 km/h</t>
  </si>
  <si>
    <t xml:space="preserve"> 106.48 km/h</t>
  </si>
  <si>
    <t xml:space="preserve"> 104.38 km/h</t>
  </si>
  <si>
    <t xml:space="preserve">  96.49 km/h</t>
  </si>
  <si>
    <t xml:space="preserve">  90.91 km/h</t>
  </si>
  <si>
    <t>10.45 km</t>
  </si>
  <si>
    <t xml:space="preserve"> 29 Ubinhain/Teinveld</t>
  </si>
  <si>
    <t xml:space="preserve">  4 Lukyanuk/Arnautov</t>
  </si>
  <si>
    <t xml:space="preserve"> 30 Orgla/Halliste</t>
  </si>
  <si>
    <t xml:space="preserve"> 58 Vatter/Peebo</t>
  </si>
  <si>
    <t xml:space="preserve"> 16 Siniorg/Arnek</t>
  </si>
  <si>
    <t xml:space="preserve"> 11 Vask/Tigas</t>
  </si>
  <si>
    <t xml:space="preserve"> 33 Rodendau/Rist</t>
  </si>
  <si>
    <t xml:space="preserve"> 70 Meus/Vana</t>
  </si>
  <si>
    <t xml:space="preserve"> 82 Koitla/Ots</t>
  </si>
  <si>
    <t>SS3</t>
  </si>
  <si>
    <t>Voose1</t>
  </si>
  <si>
    <t xml:space="preserve">  92.99 km/h</t>
  </si>
  <si>
    <t xml:space="preserve"> 101.04 km/h</t>
  </si>
  <si>
    <t xml:space="preserve"> 101.62 km/h</t>
  </si>
  <si>
    <t xml:space="preserve">  93.61 km/h</t>
  </si>
  <si>
    <t xml:space="preserve">  89.79 km/h</t>
  </si>
  <si>
    <t xml:space="preserve">  86.97 km/h</t>
  </si>
  <si>
    <t xml:space="preserve">  93.64 km/h</t>
  </si>
  <si>
    <t xml:space="preserve">  93.58 km/h</t>
  </si>
  <si>
    <t xml:space="preserve">  91.93 km/h</t>
  </si>
  <si>
    <t xml:space="preserve">  85.71 km/h</t>
  </si>
  <si>
    <t xml:space="preserve">  79.53 km/h</t>
  </si>
  <si>
    <t xml:space="preserve"> 7.39 km</t>
  </si>
  <si>
    <t xml:space="preserve">  2 Kruuda/Järveoja</t>
  </si>
  <si>
    <t xml:space="preserve"> 31 Subi/Sepp</t>
  </si>
  <si>
    <t xml:space="preserve"> 17 Pärn/Morgan</t>
  </si>
  <si>
    <t>SS4</t>
  </si>
  <si>
    <t>Vetla1</t>
  </si>
  <si>
    <t xml:space="preserve">  94.00 km/h</t>
  </si>
  <si>
    <t xml:space="preserve"> 105.72 km/h</t>
  </si>
  <si>
    <t xml:space="preserve"> 105.66 km/h</t>
  </si>
  <si>
    <t xml:space="preserve">  97.35 km/h</t>
  </si>
  <si>
    <t xml:space="preserve">  93.74 km/h</t>
  </si>
  <si>
    <t xml:space="preserve">  90.11 km/h</t>
  </si>
  <si>
    <t xml:space="preserve">  97.53 km/h</t>
  </si>
  <si>
    <t xml:space="preserve">  97.29 km/h</t>
  </si>
  <si>
    <t xml:space="preserve">  95.56 km/h</t>
  </si>
  <si>
    <t xml:space="preserve">  88.13 km/h</t>
  </si>
  <si>
    <t xml:space="preserve">  81.54 km/h</t>
  </si>
  <si>
    <t>10.27 km</t>
  </si>
  <si>
    <t xml:space="preserve"> 12 Kers/Vider</t>
  </si>
  <si>
    <t>Aruküla2</t>
  </si>
  <si>
    <t xml:space="preserve"> 106.27 km/h</t>
  </si>
  <si>
    <t xml:space="preserve"> 117.45 km/h</t>
  </si>
  <si>
    <t xml:space="preserve"> 116.54 km/h</t>
  </si>
  <si>
    <t xml:space="preserve"> 110.03 km/h</t>
  </si>
  <si>
    <t xml:space="preserve"> 105.94 km/h</t>
  </si>
  <si>
    <t xml:space="preserve"> 100.37 km/h</t>
  </si>
  <si>
    <t xml:space="preserve"> 107.42 km/h</t>
  </si>
  <si>
    <t xml:space="preserve"> 107.86 km/h</t>
  </si>
  <si>
    <t xml:space="preserve"> 106.18 km/h</t>
  </si>
  <si>
    <t xml:space="preserve">  98.10 km/h</t>
  </si>
  <si>
    <t xml:space="preserve">  89.02 km/h</t>
  </si>
  <si>
    <t xml:space="preserve"> 76 Silt/Loel</t>
  </si>
  <si>
    <t>SS6</t>
  </si>
  <si>
    <t>Voose2</t>
  </si>
  <si>
    <t xml:space="preserve">  90.09 km/h</t>
  </si>
  <si>
    <t xml:space="preserve"> 102.52 km/h</t>
  </si>
  <si>
    <t xml:space="preserve"> 102.48 km/h</t>
  </si>
  <si>
    <t xml:space="preserve">  90.46 km/h</t>
  </si>
  <si>
    <t xml:space="preserve">  84.56 km/h</t>
  </si>
  <si>
    <t xml:space="preserve">  93.25 km/h</t>
  </si>
  <si>
    <t xml:space="preserve">  92.41 km/h</t>
  </si>
  <si>
    <t xml:space="preserve">  88.41 km/h</t>
  </si>
  <si>
    <t xml:space="preserve">  83.90 km/h</t>
  </si>
  <si>
    <t xml:space="preserve">  77.88 km/h</t>
  </si>
  <si>
    <t xml:space="preserve"> 64 Skripnikov/Grechko</t>
  </si>
  <si>
    <t>SS7</t>
  </si>
  <si>
    <t>Vetla2</t>
  </si>
  <si>
    <t xml:space="preserve">  89.26 km/h</t>
  </si>
  <si>
    <t xml:space="preserve"> 107.29 km/h</t>
  </si>
  <si>
    <t xml:space="preserve"> 107.07 km/h</t>
  </si>
  <si>
    <t xml:space="preserve">  97.91 km/h</t>
  </si>
  <si>
    <t xml:space="preserve">  94.29 km/h</t>
  </si>
  <si>
    <t xml:space="preserve">  88.07 km/h</t>
  </si>
  <si>
    <t xml:space="preserve">  97.04 km/h</t>
  </si>
  <si>
    <t xml:space="preserve">  97.65 km/h</t>
  </si>
  <si>
    <t xml:space="preserve">  77.49 km/h</t>
  </si>
  <si>
    <t xml:space="preserve">  81.56 km/h</t>
  </si>
  <si>
    <t xml:space="preserve"> 20 Tupits/Tampuu</t>
  </si>
  <si>
    <t xml:space="preserve"> 23 Uustulnd/Kuusk</t>
  </si>
  <si>
    <t xml:space="preserve"> 73 Mättik/Len</t>
  </si>
  <si>
    <t>Aela</t>
  </si>
  <si>
    <t xml:space="preserve">  95.54 km/h</t>
  </si>
  <si>
    <t xml:space="preserve"> 118.38 km/h</t>
  </si>
  <si>
    <t xml:space="preserve"> 118.58 km/h</t>
  </si>
  <si>
    <t xml:space="preserve"> 109.23 km/h</t>
  </si>
  <si>
    <t xml:space="preserve"> 105.17 km/h</t>
  </si>
  <si>
    <t xml:space="preserve"> 100.14 km/h</t>
  </si>
  <si>
    <t xml:space="preserve"> 107.02 km/h</t>
  </si>
  <si>
    <t xml:space="preserve"> 107.48 km/h</t>
  </si>
  <si>
    <t xml:space="preserve"> 106.38 km/h</t>
  </si>
  <si>
    <t xml:space="preserve">  92.05 km/h</t>
  </si>
  <si>
    <t xml:space="preserve">  91.54 km/h</t>
  </si>
  <si>
    <t>13.36 km</t>
  </si>
  <si>
    <t xml:space="preserve"> 19 Ilves/Tamm</t>
  </si>
  <si>
    <t>SS9</t>
  </si>
  <si>
    <t>Kōrvenurga</t>
  </si>
  <si>
    <t xml:space="preserve">  84.83 km/h</t>
  </si>
  <si>
    <t xml:space="preserve"> 114.16 km/h</t>
  </si>
  <si>
    <t xml:space="preserve"> 104.72 km/h</t>
  </si>
  <si>
    <t xml:space="preserve"> 100.43 km/h</t>
  </si>
  <si>
    <t xml:space="preserve">  91.53 km/h</t>
  </si>
  <si>
    <t xml:space="preserve"> 105.27 km/h</t>
  </si>
  <si>
    <t xml:space="preserve"> 104.06 km/h</t>
  </si>
  <si>
    <t xml:space="preserve"> 101.57 km/h</t>
  </si>
  <si>
    <t xml:space="preserve">  87.58 km/h</t>
  </si>
  <si>
    <t xml:space="preserve">  89.13 km/h</t>
  </si>
  <si>
    <t>20.65 km</t>
  </si>
  <si>
    <t xml:space="preserve"> 75 Niinemets/P</t>
  </si>
  <si>
    <t>Total 92.17 km</t>
  </si>
  <si>
    <t>1:54.11,0</t>
  </si>
  <si>
    <t>Started   79 /  Finished   46</t>
  </si>
  <si>
    <t xml:space="preserve">   4</t>
  </si>
  <si>
    <t xml:space="preserve">   2</t>
  </si>
  <si>
    <t xml:space="preserve">   1</t>
  </si>
  <si>
    <t xml:space="preserve">  82</t>
  </si>
  <si>
    <t xml:space="preserve">   9</t>
  </si>
  <si>
    <t xml:space="preserve">  10</t>
  </si>
  <si>
    <t xml:space="preserve">   8</t>
  </si>
  <si>
    <t xml:space="preserve">  14</t>
  </si>
  <si>
    <t xml:space="preserve">  22</t>
  </si>
  <si>
    <t xml:space="preserve">  30</t>
  </si>
  <si>
    <t>Started    2 /  Finished    1</t>
  </si>
  <si>
    <t xml:space="preserve">  48</t>
  </si>
  <si>
    <t>Started    8 /  Finished    6</t>
  </si>
  <si>
    <t>Started    6 /  Finished    3</t>
  </si>
  <si>
    <t>+ 0.03,0</t>
  </si>
  <si>
    <t>+ 3.49,2</t>
  </si>
  <si>
    <t>Started    8 /  Finished    5</t>
  </si>
  <si>
    <t xml:space="preserve">  12</t>
  </si>
  <si>
    <t xml:space="preserve">  19</t>
  </si>
  <si>
    <t>+ 0.44,0</t>
  </si>
  <si>
    <t xml:space="preserve">  31</t>
  </si>
  <si>
    <t xml:space="preserve">  46</t>
  </si>
  <si>
    <t>+ 1.00,9</t>
  </si>
  <si>
    <t xml:space="preserve">  64</t>
  </si>
  <si>
    <t>+ 1.06,9</t>
  </si>
  <si>
    <t>Started    4 /  Finished    2</t>
  </si>
  <si>
    <t xml:space="preserve">  56</t>
  </si>
  <si>
    <t xml:space="preserve">  58</t>
  </si>
  <si>
    <t>+ 0.59,7</t>
  </si>
  <si>
    <t>Started    9 /  Finished    7</t>
  </si>
  <si>
    <t xml:space="preserve">  17</t>
  </si>
  <si>
    <t xml:space="preserve">  23</t>
  </si>
  <si>
    <t>+ 0.36,5</t>
  </si>
  <si>
    <t xml:space="preserve">  24</t>
  </si>
  <si>
    <t>+ 1.58,6</t>
  </si>
  <si>
    <t>Started   12 /  Finished    7</t>
  </si>
  <si>
    <t xml:space="preserve">  11</t>
  </si>
  <si>
    <t>+ 0.39,1</t>
  </si>
  <si>
    <t xml:space="preserve">  38</t>
  </si>
  <si>
    <t>+ 1.17,8</t>
  </si>
  <si>
    <t>Started   10 /  Finished    5</t>
  </si>
  <si>
    <t xml:space="preserve">  33</t>
  </si>
  <si>
    <t xml:space="preserve">  44</t>
  </si>
  <si>
    <t>+ 1.39,5</t>
  </si>
  <si>
    <t xml:space="preserve">  54</t>
  </si>
  <si>
    <t>+ 4.35,2</t>
  </si>
  <si>
    <t>Started    8 /  Finished    3</t>
  </si>
  <si>
    <t xml:space="preserve">  70</t>
  </si>
  <si>
    <t xml:space="preserve">  73</t>
  </si>
  <si>
    <t>+ 7.46,8</t>
  </si>
  <si>
    <t xml:space="preserve">  74</t>
  </si>
  <si>
    <t>+11.37,6</t>
  </si>
  <si>
    <t>Started    6 /  Finished    4</t>
  </si>
  <si>
    <t xml:space="preserve">  76</t>
  </si>
  <si>
    <t xml:space="preserve">  75</t>
  </si>
  <si>
    <t>+ 0.42,2</t>
  </si>
  <si>
    <t xml:space="preserve">  78</t>
  </si>
  <si>
    <t>+ 3.35,6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</si>
</sst>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  <numFmt numFmtId="166" formatCode="0.0%"/>
    <numFmt numFmtId="167" formatCode="0.00_ ;[Red]\-0.00\ "/>
    <numFmt numFmtId="168" formatCode="0.00000_ ;[Red]\-0.00000\ "/>
    <numFmt numFmtId="169" formatCode="0_ ;[Red]\-0\ "/>
    <numFmt numFmtId="170" formatCode="hh:mm:ss;@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0"/>
      <color indexed="8"/>
      <name val="Arial"/>
      <family val="0"/>
    </font>
    <font>
      <sz val="8"/>
      <name val="Tahoma"/>
      <family val="2"/>
    </font>
    <font>
      <i/>
      <sz val="10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21"/>
      <name val="Calibri"/>
      <family val="2"/>
    </font>
    <font>
      <b/>
      <sz val="11"/>
      <color indexed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i/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Calibri"/>
      <family val="2"/>
    </font>
    <font>
      <i/>
      <sz val="10"/>
      <color indexed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4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" borderId="0" xfId="0" applyNumberFormat="1" applyFont="1" applyFill="1" applyAlignment="1">
      <alignment horizontal="right"/>
    </xf>
    <xf numFmtId="49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9" fillId="3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7" fillId="3" borderId="0" xfId="0" applyNumberFormat="1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11" fillId="0" borderId="0" xfId="0" applyFont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49" fontId="3" fillId="4" borderId="6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left" indent="1"/>
    </xf>
    <xf numFmtId="0" fontId="3" fillId="4" borderId="11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5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5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49" fontId="8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left"/>
    </xf>
    <xf numFmtId="49" fontId="5" fillId="5" borderId="8" xfId="0" applyNumberFormat="1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horizontal="right"/>
    </xf>
    <xf numFmtId="49" fontId="5" fillId="5" borderId="3" xfId="0" applyNumberFormat="1" applyFont="1" applyFill="1" applyBorder="1" applyAlignment="1">
      <alignment/>
    </xf>
    <xf numFmtId="49" fontId="6" fillId="5" borderId="4" xfId="0" applyNumberFormat="1" applyFont="1" applyFill="1" applyBorder="1" applyAlignment="1">
      <alignment horizontal="center"/>
    </xf>
    <xf numFmtId="49" fontId="5" fillId="5" borderId="8" xfId="0" applyNumberFormat="1" applyFont="1" applyFill="1" applyBorder="1" applyAlignment="1">
      <alignment horizontal="right" indent="1"/>
    </xf>
    <xf numFmtId="49" fontId="5" fillId="5" borderId="11" xfId="0" applyNumberFormat="1" applyFont="1" applyFill="1" applyBorder="1" applyAlignment="1">
      <alignment horizontal="center"/>
    </xf>
    <xf numFmtId="49" fontId="5" fillId="5" borderId="9" xfId="0" applyNumberFormat="1" applyFont="1" applyFill="1" applyBorder="1" applyAlignment="1">
      <alignment/>
    </xf>
    <xf numFmtId="49" fontId="6" fillId="5" borderId="14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right" indent="1"/>
    </xf>
    <xf numFmtId="0" fontId="3" fillId="3" borderId="13" xfId="0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5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14" fillId="0" borderId="0" xfId="0" applyFont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0" fillId="5" borderId="0" xfId="0" applyNumberFormat="1" applyFill="1" applyAlignment="1">
      <alignment/>
    </xf>
    <xf numFmtId="0" fontId="2" fillId="5" borderId="0" xfId="0" applyNumberFormat="1" applyFont="1" applyFill="1" applyAlignment="1">
      <alignment horizontal="right"/>
    </xf>
    <xf numFmtId="0" fontId="0" fillId="5" borderId="0" xfId="0" applyFill="1" applyAlignment="1">
      <alignment horizontal="left"/>
    </xf>
    <xf numFmtId="0" fontId="7" fillId="5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9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49" fontId="10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5" borderId="0" xfId="0" applyNumberFormat="1" applyFont="1" applyFill="1" applyAlignment="1">
      <alignment/>
    </xf>
    <xf numFmtId="0" fontId="3" fillId="4" borderId="3" xfId="0" applyNumberFormat="1" applyFont="1" applyFill="1" applyBorder="1" applyAlignment="1">
      <alignment horizontal="right"/>
    </xf>
    <xf numFmtId="0" fontId="4" fillId="4" borderId="9" xfId="0" applyNumberFormat="1" applyFont="1" applyFill="1" applyBorder="1" applyAlignment="1">
      <alignment/>
    </xf>
    <xf numFmtId="0" fontId="5" fillId="5" borderId="3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>
      <alignment horizontal="right"/>
    </xf>
    <xf numFmtId="0" fontId="5" fillId="5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15" fillId="5" borderId="0" xfId="0" applyNumberFormat="1" applyFont="1" applyFill="1" applyAlignment="1">
      <alignment/>
    </xf>
    <xf numFmtId="49" fontId="16" fillId="5" borderId="0" xfId="0" applyNumberFormat="1" applyFont="1" applyFill="1" applyAlignment="1">
      <alignment/>
    </xf>
    <xf numFmtId="0" fontId="17" fillId="5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49" fontId="20" fillId="5" borderId="5" xfId="0" applyNumberFormat="1" applyFont="1" applyFill="1" applyBorder="1" applyAlignment="1">
      <alignment horizontal="left" indent="1"/>
    </xf>
    <xf numFmtId="49" fontId="19" fillId="5" borderId="8" xfId="0" applyNumberFormat="1" applyFont="1" applyFill="1" applyBorder="1" applyAlignment="1">
      <alignment horizontal="right" indent="1"/>
    </xf>
    <xf numFmtId="49" fontId="19" fillId="5" borderId="11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 quotePrefix="1">
      <alignment horizontal="right"/>
    </xf>
    <xf numFmtId="0" fontId="2" fillId="5" borderId="0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right"/>
    </xf>
    <xf numFmtId="49" fontId="19" fillId="5" borderId="8" xfId="0" applyNumberFormat="1" applyFont="1" applyFill="1" applyBorder="1" applyAlignment="1">
      <alignment horizontal="left"/>
    </xf>
    <xf numFmtId="49" fontId="19" fillId="5" borderId="3" xfId="0" applyNumberFormat="1" applyFont="1" applyFill="1" applyBorder="1" applyAlignment="1">
      <alignment horizontal="right"/>
    </xf>
    <xf numFmtId="49" fontId="19" fillId="5" borderId="3" xfId="0" applyNumberFormat="1" applyFont="1" applyFill="1" applyBorder="1" applyAlignment="1">
      <alignment/>
    </xf>
    <xf numFmtId="49" fontId="20" fillId="5" borderId="4" xfId="0" applyNumberFormat="1" applyFont="1" applyFill="1" applyBorder="1" applyAlignment="1">
      <alignment horizontal="center"/>
    </xf>
    <xf numFmtId="49" fontId="20" fillId="5" borderId="3" xfId="0" applyNumberFormat="1" applyFont="1" applyFill="1" applyBorder="1" applyAlignment="1">
      <alignment horizontal="center"/>
    </xf>
    <xf numFmtId="49" fontId="20" fillId="5" borderId="5" xfId="0" applyNumberFormat="1" applyFont="1" applyFill="1" applyBorder="1" applyAlignment="1">
      <alignment horizontal="center"/>
    </xf>
    <xf numFmtId="49" fontId="19" fillId="5" borderId="9" xfId="0" applyNumberFormat="1" applyFont="1" applyFill="1" applyBorder="1" applyAlignment="1">
      <alignment horizontal="right"/>
    </xf>
    <xf numFmtId="49" fontId="19" fillId="5" borderId="9" xfId="0" applyNumberFormat="1" applyFont="1" applyFill="1" applyBorder="1" applyAlignment="1">
      <alignment/>
    </xf>
    <xf numFmtId="49" fontId="20" fillId="5" borderId="14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/>
    </xf>
    <xf numFmtId="49" fontId="20" fillId="5" borderId="10" xfId="0" applyNumberFormat="1" applyFont="1" applyFill="1" applyBorder="1" applyAlignment="1">
      <alignment horizontal="center"/>
    </xf>
    <xf numFmtId="49" fontId="20" fillId="5" borderId="10" xfId="0" applyNumberFormat="1" applyFont="1" applyFill="1" applyBorder="1" applyAlignment="1">
      <alignment horizontal="left" indent="1"/>
    </xf>
    <xf numFmtId="49" fontId="21" fillId="5" borderId="11" xfId="0" applyNumberFormat="1" applyFont="1" applyFill="1" applyBorder="1" applyAlignment="1">
      <alignment horizontal="right" indent="1"/>
    </xf>
    <xf numFmtId="0" fontId="19" fillId="5" borderId="3" xfId="0" applyNumberFormat="1" applyFont="1" applyFill="1" applyBorder="1" applyAlignment="1">
      <alignment horizontal="right"/>
    </xf>
    <xf numFmtId="49" fontId="22" fillId="5" borderId="3" xfId="0" applyNumberFormat="1" applyFont="1" applyFill="1" applyBorder="1" applyAlignment="1">
      <alignment horizontal="left" indent="1"/>
    </xf>
    <xf numFmtId="49" fontId="22" fillId="5" borderId="5" xfId="0" applyNumberFormat="1" applyFont="1" applyFill="1" applyBorder="1" applyAlignment="1">
      <alignment horizontal="left" indent="1"/>
    </xf>
    <xf numFmtId="0" fontId="22" fillId="5" borderId="9" xfId="0" applyFont="1" applyFill="1" applyBorder="1" applyAlignment="1">
      <alignment horizontal="left" indent="1"/>
    </xf>
    <xf numFmtId="49" fontId="22" fillId="5" borderId="10" xfId="0" applyNumberFormat="1" applyFont="1" applyFill="1" applyBorder="1" applyAlignment="1">
      <alignment horizontal="left" indent="1"/>
    </xf>
    <xf numFmtId="0" fontId="23" fillId="5" borderId="0" xfId="0" applyFont="1" applyFill="1" applyAlignment="1">
      <alignment/>
    </xf>
    <xf numFmtId="0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49" fontId="3" fillId="6" borderId="3" xfId="0" applyNumberFormat="1" applyFont="1" applyFill="1" applyBorder="1" applyAlignment="1">
      <alignment horizontal="left"/>
    </xf>
    <xf numFmtId="0" fontId="3" fillId="6" borderId="3" xfId="0" applyFont="1" applyFill="1" applyBorder="1" applyAlignment="1">
      <alignment/>
    </xf>
    <xf numFmtId="0" fontId="6" fillId="5" borderId="2" xfId="0" applyNumberFormat="1" applyFont="1" applyFill="1" applyBorder="1" applyAlignment="1">
      <alignment horizontal="right"/>
    </xf>
    <xf numFmtId="49" fontId="5" fillId="5" borderId="1" xfId="0" applyNumberFormat="1" applyFont="1" applyFill="1" applyBorder="1" applyAlignment="1">
      <alignment horizontal="right"/>
    </xf>
    <xf numFmtId="2" fontId="5" fillId="5" borderId="6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right"/>
    </xf>
    <xf numFmtId="2" fontId="5" fillId="6" borderId="5" xfId="0" applyNumberFormat="1" applyFont="1" applyFill="1" applyBorder="1" applyAlignment="1">
      <alignment horizontal="center"/>
    </xf>
    <xf numFmtId="0" fontId="7" fillId="5" borderId="0" xfId="0" applyNumberFormat="1" applyFont="1" applyFill="1" applyAlignment="1">
      <alignment/>
    </xf>
    <xf numFmtId="0" fontId="3" fillId="6" borderId="5" xfId="0" applyFont="1" applyFill="1" applyBorder="1" applyAlignment="1">
      <alignment/>
    </xf>
    <xf numFmtId="0" fontId="10" fillId="5" borderId="7" xfId="0" applyFont="1" applyFill="1" applyBorder="1" applyAlignment="1">
      <alignment horizontal="center"/>
    </xf>
    <xf numFmtId="49" fontId="0" fillId="5" borderId="0" xfId="0" applyNumberFormat="1" applyFill="1" applyBorder="1" applyAlignment="1">
      <alignment/>
    </xf>
    <xf numFmtId="49" fontId="3" fillId="4" borderId="2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9" fontId="0" fillId="5" borderId="3" xfId="0" applyNumberFormat="1" applyFill="1" applyBorder="1" applyAlignment="1">
      <alignment/>
    </xf>
    <xf numFmtId="49" fontId="0" fillId="5" borderId="3" xfId="0" applyNumberForma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27" fillId="5" borderId="0" xfId="0" applyNumberFormat="1" applyFont="1" applyFill="1" applyAlignment="1">
      <alignment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>
      <alignment/>
    </xf>
    <xf numFmtId="49" fontId="28" fillId="5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29" fillId="5" borderId="0" xfId="0" applyFont="1" applyFill="1" applyAlignment="1">
      <alignment horizontal="center"/>
    </xf>
    <xf numFmtId="0" fontId="28" fillId="5" borderId="0" xfId="0" applyNumberFormat="1" applyFont="1" applyFill="1" applyAlignment="1">
      <alignment horizontal="right"/>
    </xf>
    <xf numFmtId="49" fontId="28" fillId="5" borderId="7" xfId="0" applyNumberFormat="1" applyFont="1" applyFill="1" applyBorder="1" applyAlignment="1">
      <alignment horizontal="center"/>
    </xf>
    <xf numFmtId="0" fontId="30" fillId="5" borderId="0" xfId="0" applyFont="1" applyFill="1" applyAlignment="1">
      <alignment horizontal="center"/>
    </xf>
    <xf numFmtId="0" fontId="28" fillId="5" borderId="7" xfId="0" applyFont="1" applyFill="1" applyBorder="1" applyAlignment="1" quotePrefix="1">
      <alignment horizontal="right"/>
    </xf>
    <xf numFmtId="0" fontId="28" fillId="6" borderId="2" xfId="0" applyNumberFormat="1" applyFont="1" applyFill="1" applyBorder="1" applyAlignment="1">
      <alignment horizontal="right"/>
    </xf>
    <xf numFmtId="0" fontId="28" fillId="6" borderId="1" xfId="0" applyFont="1" applyFill="1" applyBorder="1" applyAlignment="1">
      <alignment horizontal="center"/>
    </xf>
    <xf numFmtId="0" fontId="28" fillId="6" borderId="1" xfId="0" applyFont="1" applyFill="1" applyBorder="1" applyAlignment="1">
      <alignment/>
    </xf>
    <xf numFmtId="49" fontId="28" fillId="6" borderId="1" xfId="0" applyNumberFormat="1" applyFont="1" applyFill="1" applyBorder="1" applyAlignment="1">
      <alignment horizontal="left"/>
    </xf>
    <xf numFmtId="0" fontId="28" fillId="6" borderId="6" xfId="0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31" fillId="5" borderId="0" xfId="0" applyNumberFormat="1" applyFont="1" applyFill="1" applyAlignment="1">
      <alignment/>
    </xf>
    <xf numFmtId="49" fontId="32" fillId="5" borderId="0" xfId="0" applyNumberFormat="1" applyFont="1" applyFill="1" applyAlignment="1">
      <alignment horizontal="center"/>
    </xf>
    <xf numFmtId="49" fontId="6" fillId="5" borderId="8" xfId="0" applyNumberFormat="1" applyFont="1" applyFill="1" applyBorder="1" applyAlignment="1">
      <alignment horizontal="left" indent="1"/>
    </xf>
    <xf numFmtId="49" fontId="6" fillId="5" borderId="11" xfId="0" applyNumberFormat="1" applyFont="1" applyFill="1" applyBorder="1" applyAlignment="1">
      <alignment horizontal="left" indent="1"/>
    </xf>
    <xf numFmtId="0" fontId="4" fillId="5" borderId="0" xfId="0" applyFont="1" applyFill="1" applyAlignment="1">
      <alignment/>
    </xf>
    <xf numFmtId="0" fontId="4" fillId="0" borderId="0" xfId="0" applyFont="1" applyAlignment="1">
      <alignment horizontal="center"/>
    </xf>
    <xf numFmtId="0" fontId="23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18" fillId="3" borderId="0" xfId="0" applyNumberFormat="1" applyFont="1" applyFill="1" applyAlignment="1">
      <alignment horizontal="right"/>
    </xf>
    <xf numFmtId="164" fontId="18" fillId="3" borderId="0" xfId="0" applyNumberFormat="1" applyFont="1" applyFill="1" applyAlignment="1">
      <alignment horizontal="right"/>
    </xf>
    <xf numFmtId="164" fontId="33" fillId="5" borderId="0" xfId="0" applyNumberFormat="1" applyFont="1" applyFill="1" applyAlignment="1">
      <alignment/>
    </xf>
    <xf numFmtId="0" fontId="33" fillId="5" borderId="0" xfId="0" applyFont="1" applyFill="1" applyAlignment="1">
      <alignment/>
    </xf>
    <xf numFmtId="0" fontId="3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64" fontId="3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7" fillId="5" borderId="0" xfId="0" applyFont="1" applyFill="1" applyAlignment="1" quotePrefix="1">
      <alignment horizontal="right"/>
    </xf>
    <xf numFmtId="164" fontId="4" fillId="5" borderId="0" xfId="0" applyNumberFormat="1" applyFont="1" applyFill="1" applyAlignment="1">
      <alignment/>
    </xf>
    <xf numFmtId="164" fontId="18" fillId="3" borderId="0" xfId="0" applyNumberFormat="1" applyFont="1" applyFill="1" applyAlignment="1" quotePrefix="1">
      <alignment horizontal="center"/>
    </xf>
    <xf numFmtId="0" fontId="23" fillId="0" borderId="0" xfId="0" applyFont="1" applyAlignment="1">
      <alignment/>
    </xf>
    <xf numFmtId="49" fontId="1" fillId="5" borderId="0" xfId="0" applyNumberFormat="1" applyFont="1" applyFill="1" applyAlignment="1">
      <alignment/>
    </xf>
    <xf numFmtId="49" fontId="8" fillId="5" borderId="0" xfId="0" applyNumberFormat="1" applyFont="1" applyFill="1" applyAlignment="1">
      <alignment/>
    </xf>
    <xf numFmtId="49" fontId="27" fillId="0" borderId="1" xfId="0" applyNumberFormat="1" applyFont="1" applyFill="1" applyBorder="1" applyAlignment="1">
      <alignment/>
    </xf>
    <xf numFmtId="49" fontId="27" fillId="0" borderId="2" xfId="0" applyNumberFormat="1" applyFont="1" applyFill="1" applyBorder="1" applyAlignment="1">
      <alignment horizontal="right"/>
    </xf>
    <xf numFmtId="0" fontId="28" fillId="0" borderId="1" xfId="0" applyNumberFormat="1" applyFont="1" applyFill="1" applyBorder="1" applyAlignment="1">
      <alignment horizontal="right"/>
    </xf>
    <xf numFmtId="49" fontId="27" fillId="0" borderId="1" xfId="0" applyNumberFormat="1" applyFont="1" applyFill="1" applyBorder="1" applyAlignment="1">
      <alignment horizontal="center"/>
    </xf>
    <xf numFmtId="49" fontId="28" fillId="0" borderId="6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28" fillId="5" borderId="7" xfId="0" applyFont="1" applyFill="1" applyBorder="1" applyAlignment="1">
      <alignment horizontal="right"/>
    </xf>
    <xf numFmtId="20" fontId="27" fillId="0" borderId="0" xfId="0" applyNumberFormat="1" applyFont="1" applyAlignment="1">
      <alignment/>
    </xf>
    <xf numFmtId="20" fontId="28" fillId="0" borderId="6" xfId="0" applyNumberFormat="1" applyFont="1" applyBorder="1" applyAlignment="1">
      <alignment horizontal="center"/>
    </xf>
    <xf numFmtId="0" fontId="25" fillId="0" borderId="0" xfId="0" applyFont="1" applyAlignment="1" quotePrefix="1">
      <alignment horizontal="left"/>
    </xf>
    <xf numFmtId="0" fontId="36" fillId="5" borderId="0" xfId="0" applyFont="1" applyFill="1" applyAlignment="1">
      <alignment/>
    </xf>
    <xf numFmtId="0" fontId="37" fillId="5" borderId="0" xfId="0" applyFont="1" applyFill="1" applyAlignment="1">
      <alignment horizontal="right"/>
    </xf>
    <xf numFmtId="49" fontId="2" fillId="5" borderId="14" xfId="0" applyNumberFormat="1" applyFon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49" fontId="0" fillId="5" borderId="9" xfId="0" applyNumberFormat="1" applyFill="1" applyBorder="1" applyAlignment="1">
      <alignment/>
    </xf>
    <xf numFmtId="49" fontId="0" fillId="5" borderId="9" xfId="0" applyNumberFormat="1" applyFill="1" applyBorder="1" applyAlignment="1">
      <alignment horizontal="right"/>
    </xf>
    <xf numFmtId="49" fontId="2" fillId="5" borderId="10" xfId="0" applyNumberFormat="1" applyFont="1" applyFill="1" applyBorder="1" applyAlignment="1">
      <alignment horizontal="right"/>
    </xf>
    <xf numFmtId="49" fontId="1" fillId="5" borderId="0" xfId="0" applyNumberFormat="1" applyFont="1" applyFill="1" applyAlignment="1">
      <alignment horizontal="center"/>
    </xf>
    <xf numFmtId="49" fontId="8" fillId="5" borderId="0" xfId="0" applyNumberFormat="1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5" fillId="0" borderId="0" xfId="0" applyFont="1" applyAlignment="1" quotePrefix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49" fontId="2" fillId="5" borderId="13" xfId="0" applyNumberFormat="1" applyFon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right"/>
    </xf>
    <xf numFmtId="49" fontId="2" fillId="5" borderId="15" xfId="0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49" fontId="0" fillId="5" borderId="1" xfId="0" applyNumberFormat="1" applyFill="1" applyBorder="1" applyAlignment="1">
      <alignment horizontal="right"/>
    </xf>
    <xf numFmtId="49" fontId="2" fillId="5" borderId="6" xfId="0" applyNumberFormat="1" applyFont="1" applyFill="1" applyBorder="1" applyAlignment="1">
      <alignment horizontal="right"/>
    </xf>
    <xf numFmtId="2" fontId="38" fillId="5" borderId="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4" borderId="1" xfId="0" applyFont="1" applyFill="1" applyBorder="1" applyAlignment="1">
      <alignment/>
    </xf>
    <xf numFmtId="49" fontId="2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7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97" customWidth="1"/>
    <col min="2" max="2" width="6.00390625" style="208" customWidth="1"/>
    <col min="3" max="3" width="9.140625" style="209" customWidth="1"/>
    <col min="4" max="4" width="23.00390625" style="197" customWidth="1"/>
    <col min="5" max="5" width="21.421875" style="197" customWidth="1"/>
    <col min="6" max="6" width="12.7109375" style="197" customWidth="1"/>
    <col min="7" max="7" width="29.00390625" style="197" customWidth="1"/>
    <col min="8" max="8" width="24.421875" style="197" customWidth="1"/>
    <col min="9" max="16384" width="9.140625" style="197" customWidth="1"/>
  </cols>
  <sheetData>
    <row r="1" spans="1:9" ht="5.25" customHeight="1">
      <c r="A1" s="192"/>
      <c r="B1" s="193"/>
      <c r="C1" s="194"/>
      <c r="D1" s="195"/>
      <c r="E1" s="195"/>
      <c r="F1" s="196" t="s">
        <v>235</v>
      </c>
      <c r="G1" s="195"/>
      <c r="H1" s="195"/>
      <c r="I1" s="195"/>
    </row>
    <row r="2" spans="1:9" ht="16.5" customHeight="1">
      <c r="A2" s="198"/>
      <c r="B2" s="199"/>
      <c r="C2" s="194"/>
      <c r="D2" s="195"/>
      <c r="E2" s="195"/>
      <c r="F2" s="211" t="s">
        <v>0</v>
      </c>
      <c r="G2" s="195"/>
      <c r="H2" s="195"/>
      <c r="I2" s="195"/>
    </row>
    <row r="3" spans="1:9" ht="17.25" customHeight="1">
      <c r="A3" s="201"/>
      <c r="B3" s="199"/>
      <c r="C3" s="194"/>
      <c r="D3" s="195"/>
      <c r="E3" s="195"/>
      <c r="F3" s="211" t="s">
        <v>1</v>
      </c>
      <c r="G3" s="195"/>
      <c r="H3" s="195"/>
      <c r="I3" s="195"/>
    </row>
    <row r="4" spans="1:9" ht="16.5" customHeight="1">
      <c r="A4" s="195"/>
      <c r="B4" s="199"/>
      <c r="C4" s="194"/>
      <c r="D4" s="195"/>
      <c r="E4" s="195"/>
      <c r="F4" s="211" t="s">
        <v>2</v>
      </c>
      <c r="G4" s="195"/>
      <c r="H4" s="244" t="s">
        <v>469</v>
      </c>
      <c r="I4" s="200" t="s">
        <v>325</v>
      </c>
    </row>
    <row r="5" spans="1:9" ht="15" customHeight="1">
      <c r="A5" s="195"/>
      <c r="B5" s="193"/>
      <c r="C5" s="194"/>
      <c r="D5" s="195"/>
      <c r="E5" s="195"/>
      <c r="F5" s="195"/>
      <c r="G5" s="195"/>
      <c r="H5" s="202" t="s">
        <v>237</v>
      </c>
      <c r="I5" s="200" t="s">
        <v>327</v>
      </c>
    </row>
    <row r="6" spans="1:9" ht="15.75" customHeight="1">
      <c r="A6" s="195"/>
      <c r="B6" s="210" t="s">
        <v>187</v>
      </c>
      <c r="C6" s="194"/>
      <c r="D6" s="195"/>
      <c r="E6" s="195"/>
      <c r="F6" s="195"/>
      <c r="G6" s="195"/>
      <c r="H6" s="202" t="s">
        <v>238</v>
      </c>
      <c r="I6" s="200" t="s">
        <v>328</v>
      </c>
    </row>
    <row r="7" spans="2:9" ht="15">
      <c r="B7" s="203" t="s">
        <v>188</v>
      </c>
      <c r="C7" s="204" t="s">
        <v>189</v>
      </c>
      <c r="D7" s="205" t="s">
        <v>190</v>
      </c>
      <c r="E7" s="206" t="s">
        <v>191</v>
      </c>
      <c r="F7" s="204" t="s">
        <v>192</v>
      </c>
      <c r="G7" s="205" t="s">
        <v>193</v>
      </c>
      <c r="H7" s="205" t="s">
        <v>194</v>
      </c>
      <c r="I7" s="207" t="s">
        <v>195</v>
      </c>
    </row>
    <row r="8" spans="1:9" ht="15" customHeight="1">
      <c r="A8" s="233" t="s">
        <v>379</v>
      </c>
      <c r="B8" s="234">
        <v>1</v>
      </c>
      <c r="C8" s="235" t="s">
        <v>143</v>
      </c>
      <c r="D8" s="232" t="s">
        <v>293</v>
      </c>
      <c r="E8" s="232" t="s">
        <v>294</v>
      </c>
      <c r="F8" s="235" t="s">
        <v>221</v>
      </c>
      <c r="G8" s="232" t="s">
        <v>3</v>
      </c>
      <c r="H8" s="232" t="s">
        <v>244</v>
      </c>
      <c r="I8" s="236" t="s">
        <v>330</v>
      </c>
    </row>
    <row r="9" spans="1:9" ht="15" customHeight="1">
      <c r="A9" s="233" t="s">
        <v>380</v>
      </c>
      <c r="B9" s="234">
        <v>2</v>
      </c>
      <c r="C9" s="235" t="s">
        <v>143</v>
      </c>
      <c r="D9" s="232" t="s">
        <v>144</v>
      </c>
      <c r="E9" s="232" t="s">
        <v>145</v>
      </c>
      <c r="F9" s="235" t="s">
        <v>221</v>
      </c>
      <c r="G9" s="232" t="s">
        <v>4</v>
      </c>
      <c r="H9" s="232" t="s">
        <v>5</v>
      </c>
      <c r="I9" s="236" t="s">
        <v>331</v>
      </c>
    </row>
    <row r="10" spans="1:9" ht="15" customHeight="1">
      <c r="A10" s="233" t="s">
        <v>381</v>
      </c>
      <c r="B10" s="234">
        <v>3</v>
      </c>
      <c r="C10" s="235" t="s">
        <v>143</v>
      </c>
      <c r="D10" s="232" t="s">
        <v>6</v>
      </c>
      <c r="E10" s="232" t="s">
        <v>7</v>
      </c>
      <c r="F10" s="235" t="s">
        <v>228</v>
      </c>
      <c r="G10" s="232" t="s">
        <v>8</v>
      </c>
      <c r="H10" s="232" t="s">
        <v>241</v>
      </c>
      <c r="I10" s="236" t="s">
        <v>332</v>
      </c>
    </row>
    <row r="11" spans="1:9" ht="15" customHeight="1">
      <c r="A11" s="233" t="s">
        <v>382</v>
      </c>
      <c r="B11" s="234">
        <v>4</v>
      </c>
      <c r="C11" s="235" t="s">
        <v>230</v>
      </c>
      <c r="D11" s="232" t="s">
        <v>9</v>
      </c>
      <c r="E11" s="232" t="s">
        <v>10</v>
      </c>
      <c r="F11" s="235" t="s">
        <v>227</v>
      </c>
      <c r="G11" s="232" t="s">
        <v>11</v>
      </c>
      <c r="H11" s="232" t="s">
        <v>242</v>
      </c>
      <c r="I11" s="236" t="s">
        <v>333</v>
      </c>
    </row>
    <row r="12" spans="1:9" ht="15" customHeight="1">
      <c r="A12" s="233" t="s">
        <v>383</v>
      </c>
      <c r="B12" s="234">
        <v>5</v>
      </c>
      <c r="C12" s="235" t="s">
        <v>143</v>
      </c>
      <c r="D12" s="232" t="s">
        <v>246</v>
      </c>
      <c r="E12" s="232" t="s">
        <v>247</v>
      </c>
      <c r="F12" s="235" t="s">
        <v>221</v>
      </c>
      <c r="G12" s="232" t="s">
        <v>3</v>
      </c>
      <c r="H12" s="232" t="s">
        <v>244</v>
      </c>
      <c r="I12" s="236" t="s">
        <v>334</v>
      </c>
    </row>
    <row r="13" spans="1:9" ht="15" customHeight="1">
      <c r="A13" s="233" t="s">
        <v>384</v>
      </c>
      <c r="B13" s="234">
        <v>6</v>
      </c>
      <c r="C13" s="235" t="s">
        <v>230</v>
      </c>
      <c r="D13" s="232" t="s">
        <v>289</v>
      </c>
      <c r="E13" s="232" t="s">
        <v>290</v>
      </c>
      <c r="F13" s="235" t="s">
        <v>221</v>
      </c>
      <c r="G13" s="232" t="s">
        <v>104</v>
      </c>
      <c r="H13" s="232" t="s">
        <v>241</v>
      </c>
      <c r="I13" s="236" t="s">
        <v>335</v>
      </c>
    </row>
    <row r="14" spans="1:9" ht="15" customHeight="1">
      <c r="A14" s="233" t="s">
        <v>385</v>
      </c>
      <c r="B14" s="234">
        <v>7</v>
      </c>
      <c r="C14" s="235" t="s">
        <v>230</v>
      </c>
      <c r="D14" s="232" t="s">
        <v>148</v>
      </c>
      <c r="E14" s="232" t="s">
        <v>149</v>
      </c>
      <c r="F14" s="235" t="s">
        <v>221</v>
      </c>
      <c r="G14" s="232" t="s">
        <v>13</v>
      </c>
      <c r="H14" s="232" t="s">
        <v>242</v>
      </c>
      <c r="I14" s="236" t="s">
        <v>338</v>
      </c>
    </row>
    <row r="15" spans="1:9" ht="15" customHeight="1">
      <c r="A15" s="233" t="s">
        <v>386</v>
      </c>
      <c r="B15" s="234">
        <v>8</v>
      </c>
      <c r="C15" s="235" t="s">
        <v>230</v>
      </c>
      <c r="D15" s="232" t="s">
        <v>146</v>
      </c>
      <c r="E15" s="232" t="s">
        <v>147</v>
      </c>
      <c r="F15" s="235" t="s">
        <v>221</v>
      </c>
      <c r="G15" s="232" t="s">
        <v>14</v>
      </c>
      <c r="H15" s="232" t="s">
        <v>241</v>
      </c>
      <c r="I15" s="236" t="s">
        <v>341</v>
      </c>
    </row>
    <row r="16" spans="1:9" ht="15" customHeight="1">
      <c r="A16" s="233" t="s">
        <v>387</v>
      </c>
      <c r="B16" s="234">
        <v>9</v>
      </c>
      <c r="C16" s="235" t="s">
        <v>230</v>
      </c>
      <c r="D16" s="232" t="s">
        <v>282</v>
      </c>
      <c r="E16" s="232" t="s">
        <v>283</v>
      </c>
      <c r="F16" s="235" t="s">
        <v>221</v>
      </c>
      <c r="G16" s="232" t="s">
        <v>15</v>
      </c>
      <c r="H16" s="232" t="s">
        <v>242</v>
      </c>
      <c r="I16" s="236" t="s">
        <v>342</v>
      </c>
    </row>
    <row r="17" spans="1:9" ht="15" customHeight="1">
      <c r="A17" s="233" t="s">
        <v>388</v>
      </c>
      <c r="B17" s="234">
        <v>82</v>
      </c>
      <c r="C17" s="235" t="s">
        <v>230</v>
      </c>
      <c r="D17" s="232" t="s">
        <v>458</v>
      </c>
      <c r="E17" s="232" t="s">
        <v>459</v>
      </c>
      <c r="F17" s="235" t="s">
        <v>221</v>
      </c>
      <c r="G17" s="232" t="s">
        <v>12</v>
      </c>
      <c r="H17" s="232" t="s">
        <v>242</v>
      </c>
      <c r="I17" s="236" t="s">
        <v>343</v>
      </c>
    </row>
    <row r="18" spans="1:9" ht="15" customHeight="1">
      <c r="A18" s="233" t="s">
        <v>389</v>
      </c>
      <c r="B18" s="234">
        <v>10</v>
      </c>
      <c r="C18" s="235" t="s">
        <v>230</v>
      </c>
      <c r="D18" s="232" t="s">
        <v>248</v>
      </c>
      <c r="E18" s="232" t="s">
        <v>249</v>
      </c>
      <c r="F18" s="235" t="s">
        <v>221</v>
      </c>
      <c r="G18" s="232" t="s">
        <v>16</v>
      </c>
      <c r="H18" s="232" t="s">
        <v>242</v>
      </c>
      <c r="I18" s="236" t="s">
        <v>344</v>
      </c>
    </row>
    <row r="19" spans="1:9" ht="15" customHeight="1">
      <c r="A19" s="233" t="s">
        <v>390</v>
      </c>
      <c r="B19" s="234">
        <v>11</v>
      </c>
      <c r="C19" s="235" t="s">
        <v>234</v>
      </c>
      <c r="D19" s="232" t="s">
        <v>258</v>
      </c>
      <c r="E19" s="232" t="s">
        <v>17</v>
      </c>
      <c r="F19" s="235" t="s">
        <v>221</v>
      </c>
      <c r="G19" s="232" t="s">
        <v>18</v>
      </c>
      <c r="H19" s="232" t="s">
        <v>295</v>
      </c>
      <c r="I19" s="236" t="s">
        <v>345</v>
      </c>
    </row>
    <row r="20" spans="1:9" ht="15" customHeight="1">
      <c r="A20" s="233" t="s">
        <v>391</v>
      </c>
      <c r="B20" s="234">
        <v>12</v>
      </c>
      <c r="C20" s="235" t="s">
        <v>233</v>
      </c>
      <c r="D20" s="232" t="s">
        <v>284</v>
      </c>
      <c r="E20" s="232" t="s">
        <v>285</v>
      </c>
      <c r="F20" s="235" t="s">
        <v>221</v>
      </c>
      <c r="G20" s="232" t="s">
        <v>19</v>
      </c>
      <c r="H20" s="232" t="s">
        <v>250</v>
      </c>
      <c r="I20" s="236" t="s">
        <v>347</v>
      </c>
    </row>
    <row r="21" spans="1:9" ht="15" customHeight="1">
      <c r="A21" s="233" t="s">
        <v>392</v>
      </c>
      <c r="B21" s="234">
        <v>14</v>
      </c>
      <c r="C21" s="235" t="s">
        <v>143</v>
      </c>
      <c r="D21" s="232" t="s">
        <v>287</v>
      </c>
      <c r="E21" s="232" t="s">
        <v>288</v>
      </c>
      <c r="F21" s="235" t="s">
        <v>227</v>
      </c>
      <c r="G21" s="232" t="s">
        <v>20</v>
      </c>
      <c r="H21" s="232" t="s">
        <v>150</v>
      </c>
      <c r="I21" s="236" t="s">
        <v>348</v>
      </c>
    </row>
    <row r="22" spans="1:9" ht="15" customHeight="1">
      <c r="A22" s="233" t="s">
        <v>393</v>
      </c>
      <c r="B22" s="234">
        <v>15</v>
      </c>
      <c r="C22" s="235" t="s">
        <v>232</v>
      </c>
      <c r="D22" s="232" t="s">
        <v>301</v>
      </c>
      <c r="E22" s="232" t="s">
        <v>302</v>
      </c>
      <c r="F22" s="235" t="s">
        <v>221</v>
      </c>
      <c r="G22" s="232" t="s">
        <v>21</v>
      </c>
      <c r="H22" s="232" t="s">
        <v>291</v>
      </c>
      <c r="I22" s="236" t="s">
        <v>279</v>
      </c>
    </row>
    <row r="23" spans="1:9" ht="15" customHeight="1">
      <c r="A23" s="233" t="s">
        <v>394</v>
      </c>
      <c r="B23" s="234">
        <v>16</v>
      </c>
      <c r="C23" s="235" t="s">
        <v>239</v>
      </c>
      <c r="D23" s="232" t="s">
        <v>256</v>
      </c>
      <c r="E23" s="232" t="s">
        <v>170</v>
      </c>
      <c r="F23" s="235" t="s">
        <v>221</v>
      </c>
      <c r="G23" s="232" t="s">
        <v>13</v>
      </c>
      <c r="H23" s="232" t="s">
        <v>154</v>
      </c>
      <c r="I23" s="236" t="s">
        <v>349</v>
      </c>
    </row>
    <row r="24" spans="1:9" ht="15" customHeight="1">
      <c r="A24" s="233" t="s">
        <v>395</v>
      </c>
      <c r="B24" s="234">
        <v>17</v>
      </c>
      <c r="C24" s="235" t="s">
        <v>239</v>
      </c>
      <c r="D24" s="232" t="s">
        <v>253</v>
      </c>
      <c r="E24" s="232" t="s">
        <v>22</v>
      </c>
      <c r="F24" s="235" t="s">
        <v>23</v>
      </c>
      <c r="G24" s="232" t="s">
        <v>24</v>
      </c>
      <c r="H24" s="232" t="s">
        <v>154</v>
      </c>
      <c r="I24" s="236" t="s">
        <v>351</v>
      </c>
    </row>
    <row r="25" spans="1:9" ht="15" customHeight="1">
      <c r="A25" s="233" t="s">
        <v>396</v>
      </c>
      <c r="B25" s="234">
        <v>18</v>
      </c>
      <c r="C25" s="235" t="s">
        <v>143</v>
      </c>
      <c r="D25" s="232" t="s">
        <v>25</v>
      </c>
      <c r="E25" s="232" t="s">
        <v>245</v>
      </c>
      <c r="F25" s="235" t="s">
        <v>26</v>
      </c>
      <c r="G25" s="232" t="s">
        <v>3</v>
      </c>
      <c r="H25" s="232" t="s">
        <v>244</v>
      </c>
      <c r="I25" s="236" t="s">
        <v>177</v>
      </c>
    </row>
    <row r="26" spans="1:9" ht="15" customHeight="1">
      <c r="A26" s="233" t="s">
        <v>397</v>
      </c>
      <c r="B26" s="234">
        <v>19</v>
      </c>
      <c r="C26" s="235" t="s">
        <v>233</v>
      </c>
      <c r="D26" s="232" t="s">
        <v>312</v>
      </c>
      <c r="E26" s="232" t="s">
        <v>251</v>
      </c>
      <c r="F26" s="235" t="s">
        <v>221</v>
      </c>
      <c r="G26" s="232" t="s">
        <v>13</v>
      </c>
      <c r="H26" s="232" t="s">
        <v>313</v>
      </c>
      <c r="I26" s="236" t="s">
        <v>358</v>
      </c>
    </row>
    <row r="27" spans="1:9" ht="15" customHeight="1">
      <c r="A27" s="233" t="s">
        <v>398</v>
      </c>
      <c r="B27" s="234">
        <v>20</v>
      </c>
      <c r="C27" s="235" t="s">
        <v>233</v>
      </c>
      <c r="D27" s="232" t="s">
        <v>158</v>
      </c>
      <c r="E27" s="232" t="s">
        <v>252</v>
      </c>
      <c r="F27" s="235" t="s">
        <v>221</v>
      </c>
      <c r="G27" s="232" t="s">
        <v>19</v>
      </c>
      <c r="H27" s="232" t="s">
        <v>313</v>
      </c>
      <c r="I27" s="236" t="s">
        <v>353</v>
      </c>
    </row>
    <row r="28" spans="1:9" ht="15" customHeight="1">
      <c r="A28" s="233" t="s">
        <v>399</v>
      </c>
      <c r="B28" s="234">
        <v>21</v>
      </c>
      <c r="C28" s="235" t="s">
        <v>233</v>
      </c>
      <c r="D28" s="232" t="s">
        <v>27</v>
      </c>
      <c r="E28" s="232" t="s">
        <v>28</v>
      </c>
      <c r="F28" s="235" t="s">
        <v>221</v>
      </c>
      <c r="G28" s="232" t="s">
        <v>29</v>
      </c>
      <c r="H28" s="232" t="s">
        <v>304</v>
      </c>
      <c r="I28" s="236" t="s">
        <v>354</v>
      </c>
    </row>
    <row r="29" spans="1:9" ht="15" customHeight="1">
      <c r="A29" s="233" t="s">
        <v>400</v>
      </c>
      <c r="B29" s="234">
        <v>22</v>
      </c>
      <c r="C29" s="235" t="s">
        <v>234</v>
      </c>
      <c r="D29" s="232" t="s">
        <v>296</v>
      </c>
      <c r="E29" s="232" t="s">
        <v>297</v>
      </c>
      <c r="F29" s="235" t="s">
        <v>221</v>
      </c>
      <c r="G29" s="232" t="s">
        <v>30</v>
      </c>
      <c r="H29" s="232" t="s">
        <v>295</v>
      </c>
      <c r="I29" s="236" t="s">
        <v>355</v>
      </c>
    </row>
    <row r="30" spans="1:9" ht="15" customHeight="1">
      <c r="A30" s="233" t="s">
        <v>401</v>
      </c>
      <c r="B30" s="234">
        <v>23</v>
      </c>
      <c r="C30" s="235" t="s">
        <v>239</v>
      </c>
      <c r="D30" s="232" t="s">
        <v>153</v>
      </c>
      <c r="E30" s="232" t="s">
        <v>352</v>
      </c>
      <c r="F30" s="235" t="s">
        <v>221</v>
      </c>
      <c r="G30" s="232" t="s">
        <v>21</v>
      </c>
      <c r="H30" s="232" t="s">
        <v>154</v>
      </c>
      <c r="I30" s="236" t="s">
        <v>356</v>
      </c>
    </row>
    <row r="31" spans="1:9" ht="15" customHeight="1">
      <c r="A31" s="233" t="s">
        <v>402</v>
      </c>
      <c r="B31" s="234">
        <v>24</v>
      </c>
      <c r="C31" s="235" t="s">
        <v>239</v>
      </c>
      <c r="D31" s="232" t="s">
        <v>308</v>
      </c>
      <c r="E31" s="232" t="s">
        <v>309</v>
      </c>
      <c r="F31" s="235" t="s">
        <v>221</v>
      </c>
      <c r="G31" s="232" t="s">
        <v>31</v>
      </c>
      <c r="H31" s="232" t="s">
        <v>32</v>
      </c>
      <c r="I31" s="236" t="s">
        <v>372</v>
      </c>
    </row>
    <row r="32" spans="1:9" ht="15" customHeight="1">
      <c r="A32" s="233" t="s">
        <v>403</v>
      </c>
      <c r="B32" s="234">
        <v>25</v>
      </c>
      <c r="C32" s="235" t="s">
        <v>239</v>
      </c>
      <c r="D32" s="232" t="s">
        <v>151</v>
      </c>
      <c r="E32" s="232" t="s">
        <v>255</v>
      </c>
      <c r="F32" s="235" t="s">
        <v>221</v>
      </c>
      <c r="G32" s="232" t="s">
        <v>33</v>
      </c>
      <c r="H32" s="232" t="s">
        <v>32</v>
      </c>
      <c r="I32" s="236" t="s">
        <v>373</v>
      </c>
    </row>
    <row r="33" spans="1:9" ht="15" customHeight="1">
      <c r="A33" s="233" t="s">
        <v>404</v>
      </c>
      <c r="B33" s="234">
        <v>26</v>
      </c>
      <c r="C33" s="235" t="s">
        <v>232</v>
      </c>
      <c r="D33" s="232" t="s">
        <v>326</v>
      </c>
      <c r="E33" s="232" t="s">
        <v>262</v>
      </c>
      <c r="F33" s="235" t="s">
        <v>221</v>
      </c>
      <c r="G33" s="232" t="s">
        <v>16</v>
      </c>
      <c r="H33" s="232" t="s">
        <v>291</v>
      </c>
      <c r="I33" s="236" t="s">
        <v>376</v>
      </c>
    </row>
    <row r="34" spans="1:9" ht="15" customHeight="1">
      <c r="A34" s="233" t="s">
        <v>405</v>
      </c>
      <c r="B34" s="234">
        <v>27</v>
      </c>
      <c r="C34" s="235" t="s">
        <v>234</v>
      </c>
      <c r="D34" s="232" t="s">
        <v>259</v>
      </c>
      <c r="E34" s="232" t="s">
        <v>34</v>
      </c>
      <c r="F34" s="235" t="s">
        <v>221</v>
      </c>
      <c r="G34" s="232" t="s">
        <v>18</v>
      </c>
      <c r="H34" s="232" t="s">
        <v>295</v>
      </c>
      <c r="I34" s="236" t="s">
        <v>377</v>
      </c>
    </row>
    <row r="35" spans="1:9" ht="15" customHeight="1">
      <c r="A35" s="233" t="s">
        <v>406</v>
      </c>
      <c r="B35" s="234">
        <v>28</v>
      </c>
      <c r="C35" s="235" t="s">
        <v>239</v>
      </c>
      <c r="D35" s="232" t="s">
        <v>263</v>
      </c>
      <c r="E35" s="232" t="s">
        <v>264</v>
      </c>
      <c r="F35" s="235" t="s">
        <v>221</v>
      </c>
      <c r="G35" s="232" t="s">
        <v>16</v>
      </c>
      <c r="H35" s="232" t="s">
        <v>152</v>
      </c>
      <c r="I35" s="236" t="s">
        <v>378</v>
      </c>
    </row>
    <row r="36" spans="1:9" ht="15" customHeight="1">
      <c r="A36" s="233" t="s">
        <v>407</v>
      </c>
      <c r="B36" s="234">
        <v>36</v>
      </c>
      <c r="C36" s="235" t="s">
        <v>239</v>
      </c>
      <c r="D36" s="232" t="s">
        <v>160</v>
      </c>
      <c r="E36" s="232" t="s">
        <v>45</v>
      </c>
      <c r="F36" s="235" t="s">
        <v>221</v>
      </c>
      <c r="G36" s="232" t="s">
        <v>21</v>
      </c>
      <c r="H36" s="232" t="s">
        <v>32</v>
      </c>
      <c r="I36" s="236" t="s">
        <v>35</v>
      </c>
    </row>
    <row r="37" spans="1:9" ht="15" customHeight="1">
      <c r="A37" s="233" t="s">
        <v>408</v>
      </c>
      <c r="B37" s="234">
        <v>57</v>
      </c>
      <c r="C37" s="235" t="s">
        <v>218</v>
      </c>
      <c r="D37" s="232" t="s">
        <v>278</v>
      </c>
      <c r="E37" s="232" t="s">
        <v>470</v>
      </c>
      <c r="F37" s="235" t="s">
        <v>221</v>
      </c>
      <c r="G37" s="232" t="s">
        <v>65</v>
      </c>
      <c r="H37" s="232" t="s">
        <v>95</v>
      </c>
      <c r="I37" s="236" t="s">
        <v>38</v>
      </c>
    </row>
    <row r="38" spans="1:9" ht="15" customHeight="1">
      <c r="A38" s="233" t="s">
        <v>409</v>
      </c>
      <c r="B38" s="234">
        <v>66</v>
      </c>
      <c r="C38" s="235" t="s">
        <v>218</v>
      </c>
      <c r="D38" s="232" t="s">
        <v>164</v>
      </c>
      <c r="E38" s="232" t="s">
        <v>165</v>
      </c>
      <c r="F38" s="235" t="s">
        <v>221</v>
      </c>
      <c r="G38" s="232" t="s">
        <v>21</v>
      </c>
      <c r="H38" s="232" t="s">
        <v>300</v>
      </c>
      <c r="I38" s="236" t="s">
        <v>39</v>
      </c>
    </row>
    <row r="39" spans="1:9" ht="15" customHeight="1">
      <c r="A39" s="233" t="s">
        <v>410</v>
      </c>
      <c r="B39" s="234">
        <v>29</v>
      </c>
      <c r="C39" s="235" t="s">
        <v>231</v>
      </c>
      <c r="D39" s="232" t="s">
        <v>314</v>
      </c>
      <c r="E39" s="232" t="s">
        <v>315</v>
      </c>
      <c r="F39" s="235" t="s">
        <v>221</v>
      </c>
      <c r="G39" s="232" t="s">
        <v>13</v>
      </c>
      <c r="H39" s="232" t="s">
        <v>303</v>
      </c>
      <c r="I39" s="236" t="s">
        <v>42</v>
      </c>
    </row>
    <row r="40" spans="1:9" ht="15" customHeight="1">
      <c r="A40" s="233" t="s">
        <v>411</v>
      </c>
      <c r="B40" s="234">
        <v>30</v>
      </c>
      <c r="C40" s="235" t="s">
        <v>233</v>
      </c>
      <c r="D40" s="232" t="s">
        <v>36</v>
      </c>
      <c r="E40" s="232" t="s">
        <v>37</v>
      </c>
      <c r="F40" s="235" t="s">
        <v>221</v>
      </c>
      <c r="G40" s="232" t="s">
        <v>13</v>
      </c>
      <c r="H40" s="232" t="s">
        <v>357</v>
      </c>
      <c r="I40" s="236" t="s">
        <v>43</v>
      </c>
    </row>
    <row r="41" spans="1:9" ht="15" customHeight="1">
      <c r="A41" s="233" t="s">
        <v>412</v>
      </c>
      <c r="B41" s="234">
        <v>31</v>
      </c>
      <c r="C41" s="235" t="s">
        <v>232</v>
      </c>
      <c r="D41" s="232" t="s">
        <v>306</v>
      </c>
      <c r="E41" s="232" t="s">
        <v>307</v>
      </c>
      <c r="F41" s="235" t="s">
        <v>221</v>
      </c>
      <c r="G41" s="232" t="s">
        <v>16</v>
      </c>
      <c r="H41" s="232" t="s">
        <v>291</v>
      </c>
      <c r="I41" s="236" t="s">
        <v>44</v>
      </c>
    </row>
    <row r="42" spans="1:9" ht="15" customHeight="1">
      <c r="A42" s="233" t="s">
        <v>413</v>
      </c>
      <c r="B42" s="234">
        <v>32</v>
      </c>
      <c r="C42" s="235" t="s">
        <v>234</v>
      </c>
      <c r="D42" s="232" t="s">
        <v>298</v>
      </c>
      <c r="E42" s="232" t="s">
        <v>299</v>
      </c>
      <c r="F42" s="235" t="s">
        <v>221</v>
      </c>
      <c r="G42" s="232" t="s">
        <v>21</v>
      </c>
      <c r="H42" s="232" t="s">
        <v>300</v>
      </c>
      <c r="I42" s="236" t="s">
        <v>46</v>
      </c>
    </row>
    <row r="43" spans="1:9" ht="15" customHeight="1">
      <c r="A43" s="233" t="s">
        <v>414</v>
      </c>
      <c r="B43" s="234">
        <v>33</v>
      </c>
      <c r="C43" s="235" t="s">
        <v>219</v>
      </c>
      <c r="D43" s="232" t="s">
        <v>260</v>
      </c>
      <c r="E43" s="232" t="s">
        <v>40</v>
      </c>
      <c r="F43" s="235" t="s">
        <v>221</v>
      </c>
      <c r="G43" s="232" t="s">
        <v>41</v>
      </c>
      <c r="H43" s="232" t="s">
        <v>261</v>
      </c>
      <c r="I43" s="236" t="s">
        <v>48</v>
      </c>
    </row>
    <row r="44" spans="1:9" ht="15" customHeight="1">
      <c r="A44" s="233" t="s">
        <v>415</v>
      </c>
      <c r="B44" s="234">
        <v>34</v>
      </c>
      <c r="C44" s="235" t="s">
        <v>234</v>
      </c>
      <c r="D44" s="232" t="s">
        <v>359</v>
      </c>
      <c r="E44" s="232" t="s">
        <v>172</v>
      </c>
      <c r="F44" s="235" t="s">
        <v>227</v>
      </c>
      <c r="G44" s="232" t="s">
        <v>460</v>
      </c>
      <c r="H44" s="232" t="s">
        <v>295</v>
      </c>
      <c r="I44" s="236" t="s">
        <v>51</v>
      </c>
    </row>
    <row r="45" spans="1:9" ht="15" customHeight="1">
      <c r="A45" s="233" t="s">
        <v>416</v>
      </c>
      <c r="B45" s="234">
        <v>35</v>
      </c>
      <c r="C45" s="235" t="s">
        <v>234</v>
      </c>
      <c r="D45" s="232" t="s">
        <v>155</v>
      </c>
      <c r="E45" s="232" t="s">
        <v>159</v>
      </c>
      <c r="F45" s="235" t="s">
        <v>221</v>
      </c>
      <c r="G45" s="232" t="s">
        <v>18</v>
      </c>
      <c r="H45" s="232" t="s">
        <v>295</v>
      </c>
      <c r="I45" s="236" t="s">
        <v>53</v>
      </c>
    </row>
    <row r="46" spans="1:9" ht="15" customHeight="1">
      <c r="A46" s="233" t="s">
        <v>417</v>
      </c>
      <c r="B46" s="234">
        <v>37</v>
      </c>
      <c r="C46" s="235" t="s">
        <v>233</v>
      </c>
      <c r="D46" s="232" t="s">
        <v>286</v>
      </c>
      <c r="E46" s="232" t="s">
        <v>257</v>
      </c>
      <c r="F46" s="235" t="s">
        <v>228</v>
      </c>
      <c r="G46" s="232" t="s">
        <v>47</v>
      </c>
      <c r="H46" s="232" t="s">
        <v>304</v>
      </c>
      <c r="I46" s="236" t="s">
        <v>55</v>
      </c>
    </row>
    <row r="47" spans="1:9" ht="15" customHeight="1">
      <c r="A47" s="233" t="s">
        <v>418</v>
      </c>
      <c r="B47" s="234">
        <v>38</v>
      </c>
      <c r="C47" s="235" t="s">
        <v>234</v>
      </c>
      <c r="D47" s="232" t="s">
        <v>49</v>
      </c>
      <c r="E47" s="232" t="s">
        <v>50</v>
      </c>
      <c r="F47" s="235" t="s">
        <v>221</v>
      </c>
      <c r="G47" s="232" t="s">
        <v>16</v>
      </c>
      <c r="H47" s="232" t="s">
        <v>295</v>
      </c>
      <c r="I47" s="236" t="s">
        <v>56</v>
      </c>
    </row>
    <row r="48" spans="1:9" ht="15" customHeight="1">
      <c r="A48" s="233" t="s">
        <v>419</v>
      </c>
      <c r="B48" s="234">
        <v>39</v>
      </c>
      <c r="C48" s="235" t="s">
        <v>230</v>
      </c>
      <c r="D48" s="232" t="s">
        <v>166</v>
      </c>
      <c r="E48" s="232" t="s">
        <v>167</v>
      </c>
      <c r="F48" s="235" t="s">
        <v>221</v>
      </c>
      <c r="G48" s="232" t="s">
        <v>52</v>
      </c>
      <c r="H48" s="232" t="s">
        <v>242</v>
      </c>
      <c r="I48" s="236" t="s">
        <v>59</v>
      </c>
    </row>
    <row r="49" spans="1:9" ht="15" customHeight="1">
      <c r="A49" s="233" t="s">
        <v>420</v>
      </c>
      <c r="B49" s="234">
        <v>40</v>
      </c>
      <c r="C49" s="235" t="s">
        <v>239</v>
      </c>
      <c r="D49" s="232" t="s">
        <v>157</v>
      </c>
      <c r="E49" s="232" t="s">
        <v>243</v>
      </c>
      <c r="F49" s="235" t="s">
        <v>54</v>
      </c>
      <c r="G49" s="232" t="s">
        <v>3</v>
      </c>
      <c r="H49" s="232" t="s">
        <v>154</v>
      </c>
      <c r="I49" s="236" t="s">
        <v>60</v>
      </c>
    </row>
    <row r="50" spans="1:9" ht="15" customHeight="1">
      <c r="A50" s="233" t="s">
        <v>421</v>
      </c>
      <c r="B50" s="234">
        <v>42</v>
      </c>
      <c r="C50" s="235" t="s">
        <v>218</v>
      </c>
      <c r="D50" s="232" t="s">
        <v>57</v>
      </c>
      <c r="E50" s="232" t="s">
        <v>58</v>
      </c>
      <c r="F50" s="235" t="s">
        <v>221</v>
      </c>
      <c r="G50" s="232" t="s">
        <v>29</v>
      </c>
      <c r="H50" s="232" t="s">
        <v>272</v>
      </c>
      <c r="I50" s="236" t="s">
        <v>62</v>
      </c>
    </row>
    <row r="51" spans="1:9" ht="15" customHeight="1">
      <c r="A51" s="233" t="s">
        <v>422</v>
      </c>
      <c r="B51" s="234">
        <v>43</v>
      </c>
      <c r="C51" s="235" t="s">
        <v>234</v>
      </c>
      <c r="D51" s="232" t="s">
        <v>346</v>
      </c>
      <c r="E51" s="232" t="s">
        <v>461</v>
      </c>
      <c r="F51" s="235" t="s">
        <v>221</v>
      </c>
      <c r="G51" s="232" t="s">
        <v>18</v>
      </c>
      <c r="H51" s="232" t="s">
        <v>295</v>
      </c>
      <c r="I51" s="236" t="s">
        <v>64</v>
      </c>
    </row>
    <row r="52" spans="1:9" ht="15" customHeight="1">
      <c r="A52" s="233" t="s">
        <v>423</v>
      </c>
      <c r="B52" s="234">
        <v>44</v>
      </c>
      <c r="C52" s="235" t="s">
        <v>219</v>
      </c>
      <c r="D52" s="232" t="s">
        <v>318</v>
      </c>
      <c r="E52" s="232" t="s">
        <v>265</v>
      </c>
      <c r="F52" s="235" t="s">
        <v>221</v>
      </c>
      <c r="G52" s="232" t="s">
        <v>61</v>
      </c>
      <c r="H52" s="232" t="s">
        <v>319</v>
      </c>
      <c r="I52" s="236" t="s">
        <v>66</v>
      </c>
    </row>
    <row r="53" spans="1:9" ht="15" customHeight="1">
      <c r="A53" s="233" t="s">
        <v>424</v>
      </c>
      <c r="B53" s="234">
        <v>45</v>
      </c>
      <c r="C53" s="235" t="s">
        <v>219</v>
      </c>
      <c r="D53" s="232" t="s">
        <v>269</v>
      </c>
      <c r="E53" s="232" t="s">
        <v>462</v>
      </c>
      <c r="F53" s="235" t="s">
        <v>221</v>
      </c>
      <c r="G53" s="232" t="s">
        <v>29</v>
      </c>
      <c r="H53" s="232" t="s">
        <v>63</v>
      </c>
      <c r="I53" s="236" t="s">
        <v>69</v>
      </c>
    </row>
    <row r="54" spans="1:9" ht="15" customHeight="1">
      <c r="A54" s="233" t="s">
        <v>425</v>
      </c>
      <c r="B54" s="234">
        <v>46</v>
      </c>
      <c r="C54" s="235" t="s">
        <v>232</v>
      </c>
      <c r="D54" s="232" t="s">
        <v>320</v>
      </c>
      <c r="E54" s="232" t="s">
        <v>156</v>
      </c>
      <c r="F54" s="235" t="s">
        <v>221</v>
      </c>
      <c r="G54" s="232" t="s">
        <v>65</v>
      </c>
      <c r="H54" s="232" t="s">
        <v>321</v>
      </c>
      <c r="I54" s="236" t="s">
        <v>70</v>
      </c>
    </row>
    <row r="55" spans="1:9" ht="15" customHeight="1">
      <c r="A55" s="233" t="s">
        <v>426</v>
      </c>
      <c r="B55" s="234">
        <v>47</v>
      </c>
      <c r="C55" s="235" t="s">
        <v>232</v>
      </c>
      <c r="D55" s="232" t="s">
        <v>67</v>
      </c>
      <c r="E55" s="232" t="s">
        <v>68</v>
      </c>
      <c r="F55" s="235" t="s">
        <v>221</v>
      </c>
      <c r="G55" s="232" t="s">
        <v>16</v>
      </c>
      <c r="H55" s="232" t="s">
        <v>291</v>
      </c>
      <c r="I55" s="236" t="s">
        <v>73</v>
      </c>
    </row>
    <row r="56" spans="1:9" ht="15" customHeight="1">
      <c r="A56" s="233" t="s">
        <v>427</v>
      </c>
      <c r="B56" s="234">
        <v>64</v>
      </c>
      <c r="C56" s="235" t="s">
        <v>232</v>
      </c>
      <c r="D56" s="232" t="s">
        <v>106</v>
      </c>
      <c r="E56" s="232" t="s">
        <v>107</v>
      </c>
      <c r="F56" s="235" t="s">
        <v>227</v>
      </c>
      <c r="G56" s="232" t="s">
        <v>108</v>
      </c>
      <c r="H56" s="232" t="s">
        <v>292</v>
      </c>
      <c r="I56" s="236" t="s">
        <v>76</v>
      </c>
    </row>
    <row r="57" spans="1:9" ht="15" customHeight="1">
      <c r="A57" s="233" t="s">
        <v>428</v>
      </c>
      <c r="B57" s="234">
        <v>48</v>
      </c>
      <c r="C57" s="235" t="s">
        <v>231</v>
      </c>
      <c r="D57" s="232" t="s">
        <v>310</v>
      </c>
      <c r="E57" s="232" t="s">
        <v>311</v>
      </c>
      <c r="F57" s="235" t="s">
        <v>227</v>
      </c>
      <c r="G57" s="232" t="s">
        <v>12</v>
      </c>
      <c r="H57" s="232" t="s">
        <v>303</v>
      </c>
      <c r="I57" s="236" t="s">
        <v>78</v>
      </c>
    </row>
    <row r="58" spans="1:9" ht="15" customHeight="1">
      <c r="A58" s="233" t="s">
        <v>429</v>
      </c>
      <c r="B58" s="234">
        <v>49</v>
      </c>
      <c r="C58" s="235" t="s">
        <v>219</v>
      </c>
      <c r="D58" s="232" t="s">
        <v>71</v>
      </c>
      <c r="E58" s="232" t="s">
        <v>72</v>
      </c>
      <c r="F58" s="235" t="s">
        <v>221</v>
      </c>
      <c r="G58" s="232" t="s">
        <v>21</v>
      </c>
      <c r="H58" s="232" t="s">
        <v>317</v>
      </c>
      <c r="I58" s="236" t="s">
        <v>82</v>
      </c>
    </row>
    <row r="59" spans="1:9" ht="15" customHeight="1">
      <c r="A59" s="233" t="s">
        <v>430</v>
      </c>
      <c r="B59" s="234">
        <v>50</v>
      </c>
      <c r="C59" s="235" t="s">
        <v>239</v>
      </c>
      <c r="D59" s="232" t="s">
        <v>74</v>
      </c>
      <c r="E59" s="232" t="s">
        <v>254</v>
      </c>
      <c r="F59" s="235" t="s">
        <v>221</v>
      </c>
      <c r="G59" s="232" t="s">
        <v>75</v>
      </c>
      <c r="H59" s="232" t="s">
        <v>154</v>
      </c>
      <c r="I59" s="236" t="s">
        <v>85</v>
      </c>
    </row>
    <row r="60" spans="1:9" ht="15" customHeight="1">
      <c r="A60" s="233" t="s">
        <v>431</v>
      </c>
      <c r="B60" s="234">
        <v>51</v>
      </c>
      <c r="C60" s="235" t="s">
        <v>217</v>
      </c>
      <c r="D60" s="232" t="s">
        <v>77</v>
      </c>
      <c r="E60" s="232" t="s">
        <v>463</v>
      </c>
      <c r="F60" s="235" t="s">
        <v>227</v>
      </c>
      <c r="G60" s="232" t="s">
        <v>19</v>
      </c>
      <c r="H60" s="232" t="s">
        <v>305</v>
      </c>
      <c r="I60" s="236" t="s">
        <v>89</v>
      </c>
    </row>
    <row r="61" spans="1:9" ht="15" customHeight="1">
      <c r="A61" s="233" t="s">
        <v>432</v>
      </c>
      <c r="B61" s="234">
        <v>52</v>
      </c>
      <c r="C61" s="235" t="s">
        <v>234</v>
      </c>
      <c r="D61" s="232" t="s">
        <v>79</v>
      </c>
      <c r="E61" s="232" t="s">
        <v>80</v>
      </c>
      <c r="F61" s="235" t="s">
        <v>227</v>
      </c>
      <c r="G61" s="232" t="s">
        <v>81</v>
      </c>
      <c r="H61" s="232" t="s">
        <v>295</v>
      </c>
      <c r="I61" s="236" t="s">
        <v>91</v>
      </c>
    </row>
    <row r="62" spans="1:9" ht="15" customHeight="1">
      <c r="A62" s="233" t="s">
        <v>433</v>
      </c>
      <c r="B62" s="234">
        <v>53</v>
      </c>
      <c r="C62" s="235" t="s">
        <v>219</v>
      </c>
      <c r="D62" s="232" t="s">
        <v>83</v>
      </c>
      <c r="E62" s="232" t="s">
        <v>84</v>
      </c>
      <c r="F62" s="235" t="s">
        <v>221</v>
      </c>
      <c r="G62" s="232" t="s">
        <v>31</v>
      </c>
      <c r="H62" s="232" t="s">
        <v>171</v>
      </c>
      <c r="I62" s="236" t="s">
        <v>94</v>
      </c>
    </row>
    <row r="63" spans="1:9" ht="15" customHeight="1">
      <c r="A63" s="233" t="s">
        <v>434</v>
      </c>
      <c r="B63" s="234">
        <v>54</v>
      </c>
      <c r="C63" s="235" t="s">
        <v>219</v>
      </c>
      <c r="D63" s="232" t="s">
        <v>86</v>
      </c>
      <c r="E63" s="232" t="s">
        <v>87</v>
      </c>
      <c r="F63" s="235" t="s">
        <v>221</v>
      </c>
      <c r="G63" s="232" t="s">
        <v>88</v>
      </c>
      <c r="H63" s="232" t="s">
        <v>171</v>
      </c>
      <c r="I63" s="236" t="s">
        <v>96</v>
      </c>
    </row>
    <row r="64" spans="1:9" ht="15" customHeight="1">
      <c r="A64" s="233" t="s">
        <v>435</v>
      </c>
      <c r="B64" s="234">
        <v>55</v>
      </c>
      <c r="C64" s="235" t="s">
        <v>234</v>
      </c>
      <c r="D64" s="232" t="s">
        <v>322</v>
      </c>
      <c r="E64" s="232" t="s">
        <v>323</v>
      </c>
      <c r="F64" s="235" t="s">
        <v>228</v>
      </c>
      <c r="G64" s="232" t="s">
        <v>90</v>
      </c>
      <c r="H64" s="232" t="s">
        <v>324</v>
      </c>
      <c r="I64" s="236" t="s">
        <v>98</v>
      </c>
    </row>
    <row r="65" spans="1:9" ht="15" customHeight="1">
      <c r="A65" s="233" t="s">
        <v>436</v>
      </c>
      <c r="B65" s="234">
        <v>56</v>
      </c>
      <c r="C65" s="235" t="s">
        <v>217</v>
      </c>
      <c r="D65" s="232" t="s">
        <v>163</v>
      </c>
      <c r="E65" s="232" t="s">
        <v>92</v>
      </c>
      <c r="F65" s="235" t="s">
        <v>227</v>
      </c>
      <c r="G65" s="232" t="s">
        <v>93</v>
      </c>
      <c r="H65" s="232" t="s">
        <v>291</v>
      </c>
      <c r="I65" s="236" t="s">
        <v>99</v>
      </c>
    </row>
    <row r="66" spans="1:9" ht="15" customHeight="1">
      <c r="A66" s="233" t="s">
        <v>437</v>
      </c>
      <c r="B66" s="234">
        <v>58</v>
      </c>
      <c r="C66" s="235" t="s">
        <v>217</v>
      </c>
      <c r="D66" s="232" t="s">
        <v>273</v>
      </c>
      <c r="E66" s="232" t="s">
        <v>97</v>
      </c>
      <c r="F66" s="235" t="s">
        <v>221</v>
      </c>
      <c r="G66" s="232" t="s">
        <v>29</v>
      </c>
      <c r="H66" s="232" t="s">
        <v>291</v>
      </c>
      <c r="I66" s="236" t="s">
        <v>100</v>
      </c>
    </row>
    <row r="67" spans="1:9" ht="15" customHeight="1">
      <c r="A67" s="233" t="s">
        <v>438</v>
      </c>
      <c r="B67" s="234">
        <v>59</v>
      </c>
      <c r="C67" s="235" t="s">
        <v>219</v>
      </c>
      <c r="D67" s="232" t="s">
        <v>336</v>
      </c>
      <c r="E67" s="232" t="s">
        <v>337</v>
      </c>
      <c r="F67" s="235" t="s">
        <v>221</v>
      </c>
      <c r="G67" s="232" t="s">
        <v>21</v>
      </c>
      <c r="H67" s="232" t="s">
        <v>317</v>
      </c>
      <c r="I67" s="236" t="s">
        <v>101</v>
      </c>
    </row>
    <row r="68" spans="1:9" ht="15" customHeight="1">
      <c r="A68" s="233" t="s">
        <v>439</v>
      </c>
      <c r="B68" s="234">
        <v>60</v>
      </c>
      <c r="C68" s="235" t="s">
        <v>234</v>
      </c>
      <c r="D68" s="232" t="s">
        <v>161</v>
      </c>
      <c r="E68" s="232" t="s">
        <v>162</v>
      </c>
      <c r="F68" s="235" t="s">
        <v>221</v>
      </c>
      <c r="G68" s="232" t="s">
        <v>30</v>
      </c>
      <c r="H68" s="232" t="s">
        <v>295</v>
      </c>
      <c r="I68" s="236" t="s">
        <v>103</v>
      </c>
    </row>
    <row r="69" spans="1:9" ht="15" customHeight="1">
      <c r="A69" s="233" t="s">
        <v>440</v>
      </c>
      <c r="B69" s="234">
        <v>61</v>
      </c>
      <c r="C69" s="235" t="s">
        <v>217</v>
      </c>
      <c r="D69" s="232" t="s">
        <v>270</v>
      </c>
      <c r="E69" s="232" t="s">
        <v>271</v>
      </c>
      <c r="F69" s="235" t="s">
        <v>221</v>
      </c>
      <c r="G69" s="232" t="s">
        <v>16</v>
      </c>
      <c r="H69" s="232" t="s">
        <v>291</v>
      </c>
      <c r="I69" s="236" t="s">
        <v>105</v>
      </c>
    </row>
    <row r="70" spans="1:9" ht="15" customHeight="1">
      <c r="A70" s="233" t="s">
        <v>441</v>
      </c>
      <c r="B70" s="234">
        <v>62</v>
      </c>
      <c r="C70" s="235" t="s">
        <v>233</v>
      </c>
      <c r="D70" s="232" t="s">
        <v>266</v>
      </c>
      <c r="E70" s="232" t="s">
        <v>267</v>
      </c>
      <c r="F70" s="235" t="s">
        <v>227</v>
      </c>
      <c r="G70" s="232" t="s">
        <v>102</v>
      </c>
      <c r="H70" s="232" t="s">
        <v>313</v>
      </c>
      <c r="I70" s="236" t="s">
        <v>109</v>
      </c>
    </row>
    <row r="71" spans="1:9" ht="15" customHeight="1">
      <c r="A71" s="233" t="s">
        <v>442</v>
      </c>
      <c r="B71" s="234">
        <v>63</v>
      </c>
      <c r="C71" s="235" t="s">
        <v>233</v>
      </c>
      <c r="D71" s="232" t="s">
        <v>168</v>
      </c>
      <c r="E71" s="232" t="s">
        <v>169</v>
      </c>
      <c r="F71" s="235" t="s">
        <v>316</v>
      </c>
      <c r="G71" s="232" t="s">
        <v>104</v>
      </c>
      <c r="H71" s="232" t="s">
        <v>303</v>
      </c>
      <c r="I71" s="236" t="s">
        <v>110</v>
      </c>
    </row>
    <row r="72" spans="1:9" ht="15" customHeight="1">
      <c r="A72" s="233" t="s">
        <v>443</v>
      </c>
      <c r="B72" s="234">
        <v>65</v>
      </c>
      <c r="C72" s="235" t="s">
        <v>218</v>
      </c>
      <c r="D72" s="232" t="s">
        <v>173</v>
      </c>
      <c r="E72" s="232" t="s">
        <v>329</v>
      </c>
      <c r="F72" s="235" t="s">
        <v>221</v>
      </c>
      <c r="G72" s="232" t="s">
        <v>16</v>
      </c>
      <c r="H72" s="232" t="s">
        <v>174</v>
      </c>
      <c r="I72" s="236" t="s">
        <v>111</v>
      </c>
    </row>
    <row r="73" spans="1:9" ht="15" customHeight="1">
      <c r="A73" s="233" t="s">
        <v>444</v>
      </c>
      <c r="B73" s="234">
        <v>67</v>
      </c>
      <c r="C73" s="235" t="s">
        <v>219</v>
      </c>
      <c r="D73" s="232" t="s">
        <v>339</v>
      </c>
      <c r="E73" s="232" t="s">
        <v>340</v>
      </c>
      <c r="F73" s="235" t="s">
        <v>221</v>
      </c>
      <c r="G73" s="232" t="s">
        <v>18</v>
      </c>
      <c r="H73" s="232" t="s">
        <v>305</v>
      </c>
      <c r="I73" s="236" t="s">
        <v>112</v>
      </c>
    </row>
    <row r="74" spans="1:9" ht="15" customHeight="1">
      <c r="A74" s="233" t="s">
        <v>445</v>
      </c>
      <c r="B74" s="234">
        <v>68</v>
      </c>
      <c r="C74" s="235" t="s">
        <v>219</v>
      </c>
      <c r="D74" s="232" t="s">
        <v>268</v>
      </c>
      <c r="E74" s="232" t="s">
        <v>113</v>
      </c>
      <c r="F74" s="235" t="s">
        <v>221</v>
      </c>
      <c r="G74" s="232" t="s">
        <v>16</v>
      </c>
      <c r="H74" s="232" t="s">
        <v>171</v>
      </c>
      <c r="I74" s="236" t="s">
        <v>114</v>
      </c>
    </row>
    <row r="75" spans="1:9" ht="15" customHeight="1">
      <c r="A75" s="233" t="s">
        <v>446</v>
      </c>
      <c r="B75" s="234">
        <v>69</v>
      </c>
      <c r="C75" s="235" t="s">
        <v>219</v>
      </c>
      <c r="D75" s="232" t="s">
        <v>281</v>
      </c>
      <c r="E75" s="232" t="s">
        <v>115</v>
      </c>
      <c r="F75" s="235" t="s">
        <v>221</v>
      </c>
      <c r="G75" s="232" t="s">
        <v>15</v>
      </c>
      <c r="H75" s="232" t="s">
        <v>171</v>
      </c>
      <c r="I75" s="236" t="s">
        <v>116</v>
      </c>
    </row>
    <row r="76" spans="1:9" ht="15" customHeight="1">
      <c r="A76" s="233" t="s">
        <v>447</v>
      </c>
      <c r="B76" s="234">
        <v>70</v>
      </c>
      <c r="C76" s="235" t="s">
        <v>218</v>
      </c>
      <c r="D76" s="232" t="s">
        <v>117</v>
      </c>
      <c r="E76" s="232" t="s">
        <v>118</v>
      </c>
      <c r="F76" s="235" t="s">
        <v>221</v>
      </c>
      <c r="G76" s="232" t="s">
        <v>15</v>
      </c>
      <c r="H76" s="232" t="s">
        <v>119</v>
      </c>
      <c r="I76" s="236" t="s">
        <v>120</v>
      </c>
    </row>
    <row r="77" spans="1:9" ht="15" customHeight="1">
      <c r="A77" s="233" t="s">
        <v>448</v>
      </c>
      <c r="B77" s="234">
        <v>71</v>
      </c>
      <c r="C77" s="235" t="s">
        <v>218</v>
      </c>
      <c r="D77" s="232" t="s">
        <v>276</v>
      </c>
      <c r="E77" s="232" t="s">
        <v>277</v>
      </c>
      <c r="F77" s="235" t="s">
        <v>221</v>
      </c>
      <c r="G77" s="232" t="s">
        <v>16</v>
      </c>
      <c r="H77" s="232" t="s">
        <v>121</v>
      </c>
      <c r="I77" s="236" t="s">
        <v>122</v>
      </c>
    </row>
    <row r="78" spans="1:9" ht="15" customHeight="1">
      <c r="A78" s="233" t="s">
        <v>449</v>
      </c>
      <c r="B78" s="234">
        <v>72</v>
      </c>
      <c r="C78" s="235" t="s">
        <v>234</v>
      </c>
      <c r="D78" s="232" t="s">
        <v>274</v>
      </c>
      <c r="E78" s="232" t="s">
        <v>275</v>
      </c>
      <c r="F78" s="235" t="s">
        <v>228</v>
      </c>
      <c r="G78" s="232" t="s">
        <v>123</v>
      </c>
      <c r="H78" s="232" t="s">
        <v>124</v>
      </c>
      <c r="I78" s="236" t="s">
        <v>125</v>
      </c>
    </row>
    <row r="79" spans="1:9" ht="15" customHeight="1">
      <c r="A79" s="233" t="s">
        <v>450</v>
      </c>
      <c r="B79" s="234">
        <v>73</v>
      </c>
      <c r="C79" s="235" t="s">
        <v>218</v>
      </c>
      <c r="D79" s="232" t="s">
        <v>126</v>
      </c>
      <c r="E79" s="232" t="s">
        <v>175</v>
      </c>
      <c r="F79" s="235" t="s">
        <v>221</v>
      </c>
      <c r="G79" s="232" t="s">
        <v>127</v>
      </c>
      <c r="H79" s="232" t="s">
        <v>119</v>
      </c>
      <c r="I79" s="236" t="s">
        <v>128</v>
      </c>
    </row>
    <row r="80" spans="1:9" s="195" customFormat="1" ht="15" customHeight="1">
      <c r="A80" s="233" t="s">
        <v>451</v>
      </c>
      <c r="B80" s="234">
        <v>74</v>
      </c>
      <c r="C80" s="235" t="s">
        <v>218</v>
      </c>
      <c r="D80" s="232" t="s">
        <v>280</v>
      </c>
      <c r="E80" s="232" t="s">
        <v>176</v>
      </c>
      <c r="F80" s="235" t="s">
        <v>221</v>
      </c>
      <c r="G80" s="232" t="s">
        <v>129</v>
      </c>
      <c r="H80" s="232" t="s">
        <v>350</v>
      </c>
      <c r="I80" s="236" t="s">
        <v>130</v>
      </c>
    </row>
    <row r="81" spans="1:9" ht="15" customHeight="1">
      <c r="A81" s="233" t="s">
        <v>452</v>
      </c>
      <c r="B81" s="234">
        <v>75</v>
      </c>
      <c r="C81" s="235" t="s">
        <v>181</v>
      </c>
      <c r="D81" s="232" t="s">
        <v>360</v>
      </c>
      <c r="E81" s="232" t="s">
        <v>131</v>
      </c>
      <c r="F81" s="235" t="s">
        <v>221</v>
      </c>
      <c r="G81" s="232" t="s">
        <v>129</v>
      </c>
      <c r="H81" s="232" t="s">
        <v>361</v>
      </c>
      <c r="I81" s="236" t="s">
        <v>132</v>
      </c>
    </row>
    <row r="82" spans="1:9" ht="15" customHeight="1">
      <c r="A82" s="233" t="s">
        <v>453</v>
      </c>
      <c r="B82" s="234">
        <v>76</v>
      </c>
      <c r="C82" s="235" t="s">
        <v>181</v>
      </c>
      <c r="D82" s="232" t="s">
        <v>365</v>
      </c>
      <c r="E82" s="232" t="s">
        <v>366</v>
      </c>
      <c r="F82" s="235" t="s">
        <v>221</v>
      </c>
      <c r="G82" s="232" t="s">
        <v>133</v>
      </c>
      <c r="H82" s="232" t="s">
        <v>362</v>
      </c>
      <c r="I82" s="236" t="s">
        <v>134</v>
      </c>
    </row>
    <row r="83" spans="1:9" ht="15" customHeight="1">
      <c r="A83" s="233" t="s">
        <v>454</v>
      </c>
      <c r="B83" s="234">
        <v>77</v>
      </c>
      <c r="C83" s="235" t="s">
        <v>181</v>
      </c>
      <c r="D83" s="232" t="s">
        <v>370</v>
      </c>
      <c r="E83" s="232" t="s">
        <v>371</v>
      </c>
      <c r="F83" s="235" t="s">
        <v>221</v>
      </c>
      <c r="G83" s="232" t="s">
        <v>129</v>
      </c>
      <c r="H83" s="232" t="s">
        <v>361</v>
      </c>
      <c r="I83" s="236" t="s">
        <v>135</v>
      </c>
    </row>
    <row r="84" spans="1:9" ht="15" customHeight="1">
      <c r="A84" s="233" t="s">
        <v>455</v>
      </c>
      <c r="B84" s="234">
        <v>78</v>
      </c>
      <c r="C84" s="235" t="s">
        <v>181</v>
      </c>
      <c r="D84" s="232" t="s">
        <v>367</v>
      </c>
      <c r="E84" s="232" t="s">
        <v>368</v>
      </c>
      <c r="F84" s="235" t="s">
        <v>221</v>
      </c>
      <c r="G84" s="232" t="s">
        <v>104</v>
      </c>
      <c r="H84" s="232" t="s">
        <v>369</v>
      </c>
      <c r="I84" s="236" t="s">
        <v>136</v>
      </c>
    </row>
    <row r="85" spans="1:9" ht="15" customHeight="1">
      <c r="A85" s="233" t="s">
        <v>456</v>
      </c>
      <c r="B85" s="234">
        <v>79</v>
      </c>
      <c r="C85" s="235" t="s">
        <v>181</v>
      </c>
      <c r="D85" s="232" t="s">
        <v>363</v>
      </c>
      <c r="E85" s="232" t="s">
        <v>364</v>
      </c>
      <c r="F85" s="235" t="s">
        <v>221</v>
      </c>
      <c r="G85" s="232" t="s">
        <v>129</v>
      </c>
      <c r="H85" s="232" t="s">
        <v>362</v>
      </c>
      <c r="I85" s="236" t="s">
        <v>137</v>
      </c>
    </row>
    <row r="86" spans="1:9" ht="15" customHeight="1">
      <c r="A86" s="233" t="s">
        <v>457</v>
      </c>
      <c r="B86" s="234">
        <v>80</v>
      </c>
      <c r="C86" s="235" t="s">
        <v>181</v>
      </c>
      <c r="D86" s="232" t="s">
        <v>374</v>
      </c>
      <c r="E86" s="232" t="s">
        <v>375</v>
      </c>
      <c r="F86" s="235" t="s">
        <v>221</v>
      </c>
      <c r="G86" s="232" t="s">
        <v>133</v>
      </c>
      <c r="H86" s="232" t="s">
        <v>362</v>
      </c>
      <c r="I86" s="236" t="s">
        <v>138</v>
      </c>
    </row>
    <row r="87" spans="1:9" ht="15">
      <c r="A87" s="237"/>
      <c r="B87" s="238"/>
      <c r="C87" s="239"/>
      <c r="D87" s="237"/>
      <c r="E87" s="237"/>
      <c r="F87" s="237"/>
      <c r="G87" s="237"/>
      <c r="H87" s="237"/>
      <c r="I87" s="237"/>
    </row>
    <row r="88" spans="1:9" ht="15">
      <c r="A88" s="237"/>
      <c r="B88" s="238"/>
      <c r="C88" s="239"/>
      <c r="D88" s="237"/>
      <c r="E88" s="237"/>
      <c r="F88" s="237"/>
      <c r="G88" s="237"/>
      <c r="H88" s="237"/>
      <c r="I88" s="237"/>
    </row>
    <row r="89" spans="1:9" ht="15">
      <c r="A89" s="237"/>
      <c r="B89" s="238"/>
      <c r="C89" s="239"/>
      <c r="D89" s="237"/>
      <c r="E89" s="237"/>
      <c r="F89" s="237"/>
      <c r="G89" s="237"/>
      <c r="H89" s="237"/>
      <c r="I89" s="237"/>
    </row>
    <row r="90" spans="1:9" ht="15">
      <c r="A90" s="237"/>
      <c r="B90" s="238"/>
      <c r="C90" s="239"/>
      <c r="D90" s="237"/>
      <c r="E90" s="237"/>
      <c r="F90" s="237"/>
      <c r="G90" s="237"/>
      <c r="H90" s="237"/>
      <c r="I90" s="237"/>
    </row>
    <row r="91" spans="1:9" ht="15">
      <c r="A91" s="237"/>
      <c r="B91" s="238"/>
      <c r="C91" s="239"/>
      <c r="D91" s="237"/>
      <c r="E91" s="237"/>
      <c r="F91" s="237"/>
      <c r="G91" s="237"/>
      <c r="H91" s="237"/>
      <c r="I91" s="237"/>
    </row>
    <row r="92" spans="1:9" ht="15">
      <c r="A92" s="237"/>
      <c r="B92" s="238"/>
      <c r="C92" s="239"/>
      <c r="D92" s="237"/>
      <c r="E92" s="237"/>
      <c r="F92" s="237"/>
      <c r="G92" s="237"/>
      <c r="H92" s="237"/>
      <c r="I92" s="237"/>
    </row>
    <row r="93" spans="1:9" ht="15">
      <c r="A93" s="237"/>
      <c r="B93" s="238"/>
      <c r="C93" s="239"/>
      <c r="D93" s="237"/>
      <c r="E93" s="237"/>
      <c r="F93" s="237"/>
      <c r="G93" s="237"/>
      <c r="H93" s="237"/>
      <c r="I93" s="237"/>
    </row>
    <row r="94" spans="1:9" ht="15">
      <c r="A94" s="237"/>
      <c r="B94" s="238"/>
      <c r="C94" s="239"/>
      <c r="D94" s="237"/>
      <c r="E94" s="237"/>
      <c r="F94" s="237"/>
      <c r="G94" s="237"/>
      <c r="H94" s="237"/>
      <c r="I94" s="237"/>
    </row>
    <row r="95" spans="1:9" ht="15">
      <c r="A95" s="237"/>
      <c r="B95" s="238"/>
      <c r="C95" s="239"/>
      <c r="D95" s="237"/>
      <c r="E95" s="237"/>
      <c r="F95" s="237"/>
      <c r="G95" s="237"/>
      <c r="H95" s="237"/>
      <c r="I95" s="237"/>
    </row>
    <row r="96" spans="1:9" ht="15">
      <c r="A96" s="237"/>
      <c r="B96" s="238"/>
      <c r="C96" s="239"/>
      <c r="D96" s="237"/>
      <c r="E96" s="237"/>
      <c r="F96" s="237"/>
      <c r="G96" s="237"/>
      <c r="H96" s="237"/>
      <c r="I96" s="237"/>
    </row>
    <row r="97" spans="1:9" ht="15">
      <c r="A97" s="195"/>
      <c r="B97" s="193"/>
      <c r="C97" s="194"/>
      <c r="D97" s="195"/>
      <c r="E97" s="195"/>
      <c r="F97" s="195"/>
      <c r="G97" s="195"/>
      <c r="H97" s="195"/>
      <c r="I97" s="195"/>
    </row>
    <row r="98" spans="1:9" ht="15">
      <c r="A98" s="195"/>
      <c r="B98" s="193"/>
      <c r="C98" s="194"/>
      <c r="D98" s="195"/>
      <c r="E98" s="195"/>
      <c r="F98" s="195"/>
      <c r="G98" s="195"/>
      <c r="H98" s="195"/>
      <c r="I98" s="195"/>
    </row>
    <row r="99" spans="1:9" ht="15">
      <c r="A99" s="195"/>
      <c r="B99" s="193"/>
      <c r="C99" s="194"/>
      <c r="D99" s="195"/>
      <c r="E99" s="195"/>
      <c r="F99" s="195"/>
      <c r="G99" s="195"/>
      <c r="H99" s="195"/>
      <c r="I99" s="195"/>
    </row>
    <row r="100" spans="1:9" ht="15">
      <c r="A100" s="195"/>
      <c r="B100" s="193"/>
      <c r="C100" s="194"/>
      <c r="D100" s="195"/>
      <c r="E100" s="195"/>
      <c r="F100" s="195"/>
      <c r="G100" s="195"/>
      <c r="H100" s="195"/>
      <c r="I100" s="195"/>
    </row>
    <row r="101" spans="1:9" ht="15">
      <c r="A101" s="195"/>
      <c r="B101" s="193"/>
      <c r="C101" s="194"/>
      <c r="D101" s="195"/>
      <c r="E101" s="195"/>
      <c r="F101" s="195"/>
      <c r="G101" s="195"/>
      <c r="H101" s="195"/>
      <c r="I101" s="195"/>
    </row>
    <row r="102" spans="1:9" ht="15">
      <c r="A102" s="195"/>
      <c r="B102" s="193"/>
      <c r="C102" s="194"/>
      <c r="D102" s="195"/>
      <c r="E102" s="195"/>
      <c r="F102" s="195"/>
      <c r="G102" s="195"/>
      <c r="H102" s="195"/>
      <c r="I102" s="195"/>
    </row>
    <row r="103" spans="1:9" ht="15">
      <c r="A103" s="195"/>
      <c r="B103" s="193"/>
      <c r="C103" s="194"/>
      <c r="D103" s="195"/>
      <c r="E103" s="195"/>
      <c r="F103" s="195"/>
      <c r="G103" s="195"/>
      <c r="H103" s="195"/>
      <c r="I103" s="195"/>
    </row>
    <row r="104" spans="1:9" ht="15">
      <c r="A104" s="195"/>
      <c r="B104" s="193"/>
      <c r="C104" s="194"/>
      <c r="D104" s="195"/>
      <c r="E104" s="195"/>
      <c r="F104" s="195"/>
      <c r="G104" s="195"/>
      <c r="H104" s="195"/>
      <c r="I104" s="195"/>
    </row>
    <row r="105" spans="1:9" ht="15">
      <c r="A105" s="195"/>
      <c r="B105" s="193"/>
      <c r="C105" s="194"/>
      <c r="D105" s="195"/>
      <c r="E105" s="195"/>
      <c r="F105" s="195"/>
      <c r="G105" s="195"/>
      <c r="H105" s="195"/>
      <c r="I105" s="195"/>
    </row>
    <row r="106" spans="1:9" ht="15">
      <c r="A106" s="195"/>
      <c r="B106" s="193"/>
      <c r="C106" s="194"/>
      <c r="D106" s="195"/>
      <c r="E106" s="195"/>
      <c r="F106" s="195"/>
      <c r="G106" s="195"/>
      <c r="H106" s="195"/>
      <c r="I106" s="195"/>
    </row>
    <row r="107" spans="1:9" ht="15">
      <c r="A107" s="195"/>
      <c r="B107" s="193"/>
      <c r="C107" s="194"/>
      <c r="D107" s="195"/>
      <c r="E107" s="195"/>
      <c r="F107" s="195"/>
      <c r="G107" s="195"/>
      <c r="H107" s="195"/>
      <c r="I107" s="195"/>
    </row>
    <row r="108" spans="1:9" ht="15">
      <c r="A108" s="195"/>
      <c r="B108" s="193"/>
      <c r="C108" s="194"/>
      <c r="D108" s="195"/>
      <c r="E108" s="195"/>
      <c r="F108" s="195"/>
      <c r="G108" s="195"/>
      <c r="H108" s="195"/>
      <c r="I108" s="195"/>
    </row>
    <row r="109" spans="1:9" ht="15">
      <c r="A109" s="195"/>
      <c r="B109" s="193"/>
      <c r="C109" s="194"/>
      <c r="D109" s="195"/>
      <c r="E109" s="195"/>
      <c r="F109" s="195"/>
      <c r="G109" s="195"/>
      <c r="H109" s="195"/>
      <c r="I109" s="195"/>
    </row>
    <row r="110" spans="1:9" ht="15">
      <c r="A110" s="195"/>
      <c r="B110" s="193"/>
      <c r="C110" s="194"/>
      <c r="D110" s="195"/>
      <c r="E110" s="195"/>
      <c r="F110" s="195"/>
      <c r="G110" s="195"/>
      <c r="H110" s="195"/>
      <c r="I110" s="195"/>
    </row>
    <row r="111" spans="1:9" ht="15">
      <c r="A111" s="195"/>
      <c r="B111" s="193"/>
      <c r="C111" s="194"/>
      <c r="D111" s="195"/>
      <c r="E111" s="195"/>
      <c r="F111" s="195"/>
      <c r="G111" s="195"/>
      <c r="H111" s="195"/>
      <c r="I111" s="195"/>
    </row>
    <row r="112" spans="1:9" ht="15">
      <c r="A112" s="195"/>
      <c r="B112" s="193"/>
      <c r="C112" s="194"/>
      <c r="D112" s="195"/>
      <c r="E112" s="195"/>
      <c r="F112" s="195"/>
      <c r="G112" s="195"/>
      <c r="H112" s="195"/>
      <c r="I112" s="195"/>
    </row>
    <row r="113" spans="1:9" ht="15">
      <c r="A113" s="195"/>
      <c r="B113" s="193"/>
      <c r="C113" s="194"/>
      <c r="D113" s="195"/>
      <c r="E113" s="195"/>
      <c r="F113" s="195"/>
      <c r="G113" s="195"/>
      <c r="H113" s="195"/>
      <c r="I113" s="195"/>
    </row>
    <row r="114" spans="1:9" ht="15">
      <c r="A114" s="195"/>
      <c r="B114" s="193"/>
      <c r="C114" s="194"/>
      <c r="D114" s="195"/>
      <c r="E114" s="195"/>
      <c r="F114" s="195"/>
      <c r="G114" s="195"/>
      <c r="H114" s="195"/>
      <c r="I114" s="195"/>
    </row>
    <row r="115" spans="1:9" ht="15">
      <c r="A115" s="195"/>
      <c r="B115" s="193"/>
      <c r="C115" s="194"/>
      <c r="D115" s="195"/>
      <c r="E115" s="195"/>
      <c r="F115" s="195"/>
      <c r="G115" s="195"/>
      <c r="H115" s="195"/>
      <c r="I115" s="195"/>
    </row>
    <row r="116" spans="1:9" ht="15">
      <c r="A116" s="195"/>
      <c r="B116" s="193"/>
      <c r="C116" s="194"/>
      <c r="D116" s="195"/>
      <c r="E116" s="195"/>
      <c r="F116" s="195"/>
      <c r="G116" s="195"/>
      <c r="H116" s="195"/>
      <c r="I116" s="195"/>
    </row>
    <row r="117" spans="1:9" ht="15">
      <c r="A117" s="195"/>
      <c r="B117" s="193"/>
      <c r="C117" s="194"/>
      <c r="D117" s="195"/>
      <c r="E117" s="195"/>
      <c r="F117" s="195"/>
      <c r="G117" s="195"/>
      <c r="H117" s="195"/>
      <c r="I117" s="195"/>
    </row>
    <row r="118" spans="1:9" ht="15">
      <c r="A118" s="195"/>
      <c r="B118" s="193"/>
      <c r="C118" s="194"/>
      <c r="D118" s="195"/>
      <c r="E118" s="195"/>
      <c r="F118" s="195"/>
      <c r="G118" s="195"/>
      <c r="H118" s="195"/>
      <c r="I118" s="195"/>
    </row>
    <row r="119" spans="1:9" ht="15">
      <c r="A119" s="195"/>
      <c r="B119" s="193"/>
      <c r="C119" s="194"/>
      <c r="D119" s="195"/>
      <c r="E119" s="195"/>
      <c r="F119" s="195"/>
      <c r="G119" s="195"/>
      <c r="H119" s="195"/>
      <c r="I119" s="195"/>
    </row>
    <row r="120" spans="1:9" ht="15">
      <c r="A120" s="195"/>
      <c r="B120" s="193"/>
      <c r="C120" s="194"/>
      <c r="D120" s="195"/>
      <c r="E120" s="195"/>
      <c r="F120" s="195"/>
      <c r="G120" s="195"/>
      <c r="H120" s="195"/>
      <c r="I120" s="195"/>
    </row>
    <row r="121" spans="1:9" ht="15">
      <c r="A121" s="195"/>
      <c r="B121" s="193"/>
      <c r="C121" s="194"/>
      <c r="D121" s="195"/>
      <c r="E121" s="195"/>
      <c r="F121" s="195"/>
      <c r="G121" s="195"/>
      <c r="H121" s="195"/>
      <c r="I121" s="195"/>
    </row>
    <row r="122" spans="1:9" ht="15">
      <c r="A122" s="195"/>
      <c r="B122" s="193"/>
      <c r="C122" s="194"/>
      <c r="D122" s="195"/>
      <c r="E122" s="195"/>
      <c r="F122" s="195"/>
      <c r="G122" s="195"/>
      <c r="H122" s="195"/>
      <c r="I122" s="195"/>
    </row>
    <row r="123" spans="1:9" ht="15">
      <c r="A123" s="195"/>
      <c r="B123" s="193"/>
      <c r="C123" s="194"/>
      <c r="D123" s="195"/>
      <c r="E123" s="195"/>
      <c r="F123" s="195"/>
      <c r="G123" s="195"/>
      <c r="H123" s="195"/>
      <c r="I123" s="195"/>
    </row>
    <row r="124" spans="1:9" ht="15">
      <c r="A124" s="195"/>
      <c r="B124" s="193"/>
      <c r="C124" s="194"/>
      <c r="D124" s="195"/>
      <c r="E124" s="195"/>
      <c r="F124" s="195"/>
      <c r="G124" s="195"/>
      <c r="H124" s="195"/>
      <c r="I124" s="195"/>
    </row>
    <row r="125" spans="1:9" ht="15">
      <c r="A125" s="195"/>
      <c r="B125" s="193"/>
      <c r="C125" s="194"/>
      <c r="D125" s="195"/>
      <c r="E125" s="195"/>
      <c r="F125" s="195"/>
      <c r="G125" s="195"/>
      <c r="H125" s="195"/>
      <c r="I125" s="195"/>
    </row>
    <row r="126" spans="1:9" ht="15">
      <c r="A126" s="195"/>
      <c r="B126" s="193"/>
      <c r="C126" s="194"/>
      <c r="D126" s="195"/>
      <c r="E126" s="195"/>
      <c r="F126" s="195"/>
      <c r="G126" s="195"/>
      <c r="H126" s="195"/>
      <c r="I126" s="195"/>
    </row>
    <row r="127" spans="1:9" ht="15">
      <c r="A127" s="195"/>
      <c r="B127" s="193"/>
      <c r="C127" s="194"/>
      <c r="D127" s="195"/>
      <c r="E127" s="195"/>
      <c r="F127" s="195"/>
      <c r="G127" s="195"/>
      <c r="H127" s="195"/>
      <c r="I127" s="195"/>
    </row>
    <row r="128" spans="1:9" ht="15">
      <c r="A128" s="195"/>
      <c r="B128" s="193"/>
      <c r="C128" s="194"/>
      <c r="D128" s="195"/>
      <c r="E128" s="195"/>
      <c r="F128" s="195"/>
      <c r="G128" s="195"/>
      <c r="H128" s="195"/>
      <c r="I128" s="195"/>
    </row>
    <row r="129" spans="1:9" ht="15">
      <c r="A129" s="195"/>
      <c r="B129" s="193"/>
      <c r="C129" s="194"/>
      <c r="D129" s="195"/>
      <c r="E129" s="195"/>
      <c r="F129" s="195"/>
      <c r="G129" s="195"/>
      <c r="H129" s="195"/>
      <c r="I129" s="195"/>
    </row>
    <row r="130" spans="1:9" ht="15">
      <c r="A130" s="195"/>
      <c r="B130" s="193"/>
      <c r="C130" s="194"/>
      <c r="D130" s="195"/>
      <c r="E130" s="195"/>
      <c r="F130" s="195"/>
      <c r="G130" s="195"/>
      <c r="H130" s="195"/>
      <c r="I130" s="195"/>
    </row>
    <row r="131" spans="1:9" ht="15">
      <c r="A131" s="195"/>
      <c r="B131" s="193"/>
      <c r="C131" s="194"/>
      <c r="D131" s="195"/>
      <c r="E131" s="195"/>
      <c r="F131" s="195"/>
      <c r="G131" s="195"/>
      <c r="H131" s="195"/>
      <c r="I131" s="195"/>
    </row>
    <row r="132" spans="1:9" ht="15">
      <c r="A132" s="195"/>
      <c r="B132" s="193"/>
      <c r="C132" s="194"/>
      <c r="D132" s="195"/>
      <c r="E132" s="195"/>
      <c r="F132" s="195"/>
      <c r="G132" s="195"/>
      <c r="H132" s="195"/>
      <c r="I132" s="195"/>
    </row>
    <row r="133" spans="1:9" ht="15">
      <c r="A133" s="195"/>
      <c r="B133" s="193"/>
      <c r="C133" s="194"/>
      <c r="D133" s="195"/>
      <c r="E133" s="195"/>
      <c r="F133" s="195"/>
      <c r="G133" s="195"/>
      <c r="H133" s="195"/>
      <c r="I133" s="195"/>
    </row>
    <row r="134" spans="1:9" ht="15">
      <c r="A134" s="195"/>
      <c r="B134" s="193"/>
      <c r="C134" s="194"/>
      <c r="D134" s="195"/>
      <c r="E134" s="195"/>
      <c r="F134" s="195"/>
      <c r="G134" s="195"/>
      <c r="H134" s="195"/>
      <c r="I134" s="195"/>
    </row>
    <row r="135" spans="1:9" ht="15">
      <c r="A135" s="195"/>
      <c r="B135" s="193"/>
      <c r="C135" s="194"/>
      <c r="D135" s="195"/>
      <c r="E135" s="195"/>
      <c r="F135" s="195"/>
      <c r="G135" s="195"/>
      <c r="H135" s="195"/>
      <c r="I135" s="195"/>
    </row>
    <row r="136" spans="1:9" ht="15">
      <c r="A136" s="195"/>
      <c r="B136" s="193"/>
      <c r="C136" s="194"/>
      <c r="D136" s="195"/>
      <c r="E136" s="195"/>
      <c r="F136" s="195"/>
      <c r="G136" s="195"/>
      <c r="H136" s="195"/>
      <c r="I136" s="195"/>
    </row>
    <row r="137" spans="1:9" ht="15">
      <c r="A137" s="195"/>
      <c r="B137" s="193"/>
      <c r="C137" s="194"/>
      <c r="D137" s="195"/>
      <c r="E137" s="195"/>
      <c r="F137" s="195"/>
      <c r="G137" s="195"/>
      <c r="H137" s="195"/>
      <c r="I137" s="195"/>
    </row>
    <row r="138" spans="1:9" ht="15">
      <c r="A138" s="195"/>
      <c r="B138" s="193"/>
      <c r="C138" s="194"/>
      <c r="D138" s="195"/>
      <c r="E138" s="195"/>
      <c r="F138" s="195"/>
      <c r="G138" s="195"/>
      <c r="H138" s="195"/>
      <c r="I138" s="195"/>
    </row>
    <row r="139" spans="1:9" ht="15">
      <c r="A139" s="195"/>
      <c r="B139" s="193"/>
      <c r="C139" s="194"/>
      <c r="D139" s="195"/>
      <c r="E139" s="195"/>
      <c r="F139" s="195"/>
      <c r="G139" s="195"/>
      <c r="H139" s="195"/>
      <c r="I139" s="195"/>
    </row>
    <row r="140" spans="1:9" ht="15">
      <c r="A140" s="195"/>
      <c r="B140" s="193"/>
      <c r="C140" s="194"/>
      <c r="D140" s="195"/>
      <c r="E140" s="195"/>
      <c r="F140" s="195"/>
      <c r="G140" s="195"/>
      <c r="H140" s="195"/>
      <c r="I140" s="195"/>
    </row>
    <row r="141" spans="1:9" ht="15">
      <c r="A141" s="195"/>
      <c r="B141" s="193"/>
      <c r="C141" s="194"/>
      <c r="D141" s="195"/>
      <c r="E141" s="195"/>
      <c r="F141" s="195"/>
      <c r="G141" s="195"/>
      <c r="H141" s="195"/>
      <c r="I141" s="195"/>
    </row>
    <row r="142" spans="1:9" ht="15">
      <c r="A142" s="195"/>
      <c r="B142" s="193"/>
      <c r="C142" s="194"/>
      <c r="D142" s="195"/>
      <c r="E142" s="195"/>
      <c r="F142" s="195"/>
      <c r="G142" s="195"/>
      <c r="H142" s="195"/>
      <c r="I142" s="195"/>
    </row>
    <row r="143" spans="1:9" ht="15">
      <c r="A143" s="195"/>
      <c r="B143" s="193"/>
      <c r="C143" s="194"/>
      <c r="D143" s="195"/>
      <c r="E143" s="195"/>
      <c r="F143" s="195"/>
      <c r="G143" s="195"/>
      <c r="H143" s="195"/>
      <c r="I143" s="195"/>
    </row>
    <row r="144" spans="1:9" ht="15">
      <c r="A144" s="195"/>
      <c r="B144" s="193"/>
      <c r="C144" s="194"/>
      <c r="D144" s="195"/>
      <c r="E144" s="195"/>
      <c r="F144" s="195"/>
      <c r="G144" s="195"/>
      <c r="H144" s="195"/>
      <c r="I144" s="195"/>
    </row>
    <row r="145" spans="1:9" ht="15">
      <c r="A145" s="195"/>
      <c r="B145" s="193"/>
      <c r="C145" s="194"/>
      <c r="D145" s="195"/>
      <c r="E145" s="195"/>
      <c r="F145" s="195"/>
      <c r="G145" s="195"/>
      <c r="H145" s="195"/>
      <c r="I145" s="195"/>
    </row>
    <row r="146" spans="1:9" ht="15">
      <c r="A146" s="195"/>
      <c r="B146" s="193"/>
      <c r="C146" s="194"/>
      <c r="D146" s="195"/>
      <c r="E146" s="195"/>
      <c r="F146" s="195"/>
      <c r="G146" s="195"/>
      <c r="H146" s="195"/>
      <c r="I146" s="195"/>
    </row>
    <row r="147" spans="1:9" ht="15">
      <c r="A147" s="195"/>
      <c r="B147" s="193"/>
      <c r="C147" s="194"/>
      <c r="D147" s="195"/>
      <c r="E147" s="195"/>
      <c r="F147" s="195"/>
      <c r="G147" s="195"/>
      <c r="H147" s="195"/>
      <c r="I147" s="195"/>
    </row>
    <row r="148" spans="1:9" ht="15">
      <c r="A148" s="195"/>
      <c r="B148" s="193"/>
      <c r="C148" s="194"/>
      <c r="D148" s="195"/>
      <c r="E148" s="195"/>
      <c r="F148" s="195"/>
      <c r="G148" s="195"/>
      <c r="H148" s="195"/>
      <c r="I148" s="195"/>
    </row>
    <row r="149" spans="1:9" ht="15">
      <c r="A149" s="195"/>
      <c r="B149" s="193"/>
      <c r="C149" s="194"/>
      <c r="D149" s="195"/>
      <c r="E149" s="195"/>
      <c r="F149" s="195"/>
      <c r="G149" s="195"/>
      <c r="H149" s="195"/>
      <c r="I149" s="195"/>
    </row>
    <row r="150" spans="1:9" ht="15">
      <c r="A150" s="195"/>
      <c r="B150" s="193"/>
      <c r="C150" s="194"/>
      <c r="D150" s="195"/>
      <c r="E150" s="195"/>
      <c r="F150" s="195"/>
      <c r="G150" s="195"/>
      <c r="H150" s="195"/>
      <c r="I150" s="195"/>
    </row>
    <row r="151" spans="1:9" ht="15">
      <c r="A151" s="195"/>
      <c r="B151" s="193"/>
      <c r="C151" s="194"/>
      <c r="D151" s="195"/>
      <c r="E151" s="195"/>
      <c r="F151" s="195"/>
      <c r="G151" s="195"/>
      <c r="H151" s="195"/>
      <c r="I151" s="195"/>
    </row>
    <row r="152" spans="1:9" ht="15">
      <c r="A152" s="195"/>
      <c r="B152" s="193"/>
      <c r="C152" s="194"/>
      <c r="D152" s="195"/>
      <c r="E152" s="195"/>
      <c r="F152" s="195"/>
      <c r="G152" s="195"/>
      <c r="H152" s="195"/>
      <c r="I152" s="195"/>
    </row>
    <row r="153" spans="1:9" ht="15">
      <c r="A153" s="195"/>
      <c r="B153" s="193"/>
      <c r="C153" s="194"/>
      <c r="D153" s="195"/>
      <c r="E153" s="195"/>
      <c r="F153" s="195"/>
      <c r="G153" s="195"/>
      <c r="H153" s="195"/>
      <c r="I153" s="195"/>
    </row>
    <row r="154" spans="1:9" ht="15">
      <c r="A154" s="195"/>
      <c r="B154" s="193"/>
      <c r="C154" s="194"/>
      <c r="D154" s="195"/>
      <c r="E154" s="195"/>
      <c r="F154" s="195"/>
      <c r="G154" s="195"/>
      <c r="H154" s="195"/>
      <c r="I154" s="195"/>
    </row>
    <row r="155" spans="1:9" ht="15">
      <c r="A155" s="195"/>
      <c r="B155" s="193"/>
      <c r="C155" s="194"/>
      <c r="D155" s="195"/>
      <c r="E155" s="195"/>
      <c r="F155" s="195"/>
      <c r="G155" s="195"/>
      <c r="H155" s="195"/>
      <c r="I155" s="195"/>
    </row>
    <row r="156" spans="1:9" ht="15">
      <c r="A156" s="195"/>
      <c r="B156" s="193"/>
      <c r="C156" s="194"/>
      <c r="D156" s="195"/>
      <c r="E156" s="195"/>
      <c r="F156" s="195"/>
      <c r="G156" s="195"/>
      <c r="H156" s="195"/>
      <c r="I156" s="195"/>
    </row>
    <row r="157" spans="1:9" ht="15">
      <c r="A157" s="195"/>
      <c r="B157" s="193"/>
      <c r="C157" s="194"/>
      <c r="D157" s="195"/>
      <c r="E157" s="195"/>
      <c r="F157" s="195"/>
      <c r="G157" s="195"/>
      <c r="H157" s="195"/>
      <c r="I157" s="195"/>
    </row>
    <row r="158" spans="1:9" ht="15">
      <c r="A158" s="195"/>
      <c r="B158" s="193"/>
      <c r="C158" s="194"/>
      <c r="D158" s="195"/>
      <c r="E158" s="195"/>
      <c r="F158" s="195"/>
      <c r="G158" s="195"/>
      <c r="H158" s="195"/>
      <c r="I158" s="195"/>
    </row>
    <row r="159" spans="1:9" ht="15">
      <c r="A159" s="195"/>
      <c r="B159" s="193"/>
      <c r="C159" s="194"/>
      <c r="D159" s="195"/>
      <c r="E159" s="195"/>
      <c r="F159" s="195"/>
      <c r="G159" s="195"/>
      <c r="H159" s="195"/>
      <c r="I159" s="195"/>
    </row>
    <row r="160" spans="1:9" ht="15">
      <c r="A160" s="195"/>
      <c r="B160" s="193"/>
      <c r="C160" s="194"/>
      <c r="D160" s="195"/>
      <c r="E160" s="195"/>
      <c r="F160" s="195"/>
      <c r="G160" s="195"/>
      <c r="H160" s="195"/>
      <c r="I160" s="195"/>
    </row>
    <row r="161" spans="1:9" ht="15">
      <c r="A161" s="195"/>
      <c r="B161" s="193"/>
      <c r="C161" s="194"/>
      <c r="D161" s="195"/>
      <c r="E161" s="195"/>
      <c r="F161" s="195"/>
      <c r="G161" s="195"/>
      <c r="H161" s="195"/>
      <c r="I161" s="195"/>
    </row>
    <row r="162" spans="1:9" ht="15">
      <c r="A162" s="195"/>
      <c r="B162" s="193"/>
      <c r="C162" s="194"/>
      <c r="D162" s="195"/>
      <c r="E162" s="195"/>
      <c r="F162" s="195"/>
      <c r="G162" s="195"/>
      <c r="H162" s="195"/>
      <c r="I162" s="195"/>
    </row>
    <row r="163" spans="1:9" ht="15">
      <c r="A163" s="195"/>
      <c r="B163" s="193"/>
      <c r="C163" s="194"/>
      <c r="D163" s="195"/>
      <c r="E163" s="195"/>
      <c r="F163" s="195"/>
      <c r="G163" s="195"/>
      <c r="H163" s="195"/>
      <c r="I163" s="195"/>
    </row>
    <row r="164" spans="1:9" ht="15">
      <c r="A164" s="195"/>
      <c r="B164" s="193"/>
      <c r="C164" s="194"/>
      <c r="D164" s="195"/>
      <c r="E164" s="195"/>
      <c r="F164" s="195"/>
      <c r="G164" s="195"/>
      <c r="H164" s="195"/>
      <c r="I164" s="195"/>
    </row>
    <row r="165" spans="1:9" ht="15">
      <c r="A165" s="195"/>
      <c r="B165" s="193"/>
      <c r="C165" s="194"/>
      <c r="D165" s="195"/>
      <c r="E165" s="195"/>
      <c r="F165" s="195"/>
      <c r="G165" s="195"/>
      <c r="H165" s="195"/>
      <c r="I165" s="195"/>
    </row>
    <row r="166" spans="1:9" ht="15">
      <c r="A166" s="195"/>
      <c r="B166" s="193"/>
      <c r="C166" s="194"/>
      <c r="D166" s="195"/>
      <c r="E166" s="195"/>
      <c r="F166" s="195"/>
      <c r="G166" s="195"/>
      <c r="H166" s="195"/>
      <c r="I166" s="195"/>
    </row>
    <row r="167" spans="1:9" ht="15">
      <c r="A167" s="195"/>
      <c r="B167" s="193"/>
      <c r="C167" s="194"/>
      <c r="D167" s="195"/>
      <c r="E167" s="195"/>
      <c r="F167" s="195"/>
      <c r="G167" s="195"/>
      <c r="H167" s="195"/>
      <c r="I167" s="195"/>
    </row>
    <row r="168" spans="1:9" ht="15">
      <c r="A168" s="195"/>
      <c r="B168" s="193"/>
      <c r="C168" s="194"/>
      <c r="D168" s="195"/>
      <c r="E168" s="195"/>
      <c r="F168" s="195"/>
      <c r="G168" s="195"/>
      <c r="H168" s="195"/>
      <c r="I168" s="195"/>
    </row>
    <row r="169" spans="1:9" ht="15">
      <c r="A169" s="195"/>
      <c r="B169" s="193"/>
      <c r="C169" s="194"/>
      <c r="D169" s="195"/>
      <c r="E169" s="195"/>
      <c r="F169" s="195"/>
      <c r="G169" s="195"/>
      <c r="H169" s="195"/>
      <c r="I169" s="195"/>
    </row>
    <row r="170" spans="1:9" ht="15">
      <c r="A170" s="195"/>
      <c r="B170" s="193"/>
      <c r="C170" s="194"/>
      <c r="D170" s="195"/>
      <c r="E170" s="195"/>
      <c r="F170" s="195"/>
      <c r="G170" s="195"/>
      <c r="H170" s="195"/>
      <c r="I170" s="195"/>
    </row>
    <row r="171" spans="1:9" ht="15">
      <c r="A171" s="195"/>
      <c r="B171" s="193"/>
      <c r="C171" s="194"/>
      <c r="D171" s="195"/>
      <c r="E171" s="195"/>
      <c r="F171" s="195"/>
      <c r="G171" s="195"/>
      <c r="H171" s="195"/>
      <c r="I171" s="195"/>
    </row>
    <row r="172" spans="1:9" ht="15">
      <c r="A172" s="195"/>
      <c r="B172" s="193"/>
      <c r="C172" s="194"/>
      <c r="D172" s="195"/>
      <c r="E172" s="195"/>
      <c r="F172" s="195"/>
      <c r="G172" s="195"/>
      <c r="H172" s="195"/>
      <c r="I172" s="195"/>
    </row>
    <row r="173" spans="1:9" ht="15">
      <c r="A173" s="195"/>
      <c r="B173" s="193"/>
      <c r="C173" s="194"/>
      <c r="D173" s="195"/>
      <c r="E173" s="195"/>
      <c r="F173" s="195"/>
      <c r="G173" s="195"/>
      <c r="H173" s="195"/>
      <c r="I173" s="195"/>
    </row>
    <row r="174" spans="1:9" ht="15">
      <c r="A174" s="195"/>
      <c r="B174" s="193"/>
      <c r="C174" s="194"/>
      <c r="D174" s="195"/>
      <c r="E174" s="195"/>
      <c r="F174" s="195"/>
      <c r="G174" s="195"/>
      <c r="H174" s="195"/>
      <c r="I174" s="195"/>
    </row>
    <row r="175" spans="1:9" ht="15">
      <c r="A175" s="195"/>
      <c r="B175" s="193"/>
      <c r="C175" s="194"/>
      <c r="D175" s="195"/>
      <c r="E175" s="195"/>
      <c r="F175" s="195"/>
      <c r="G175" s="195"/>
      <c r="H175" s="195"/>
      <c r="I175" s="195"/>
    </row>
    <row r="176" spans="1:9" ht="15">
      <c r="A176" s="195"/>
      <c r="B176" s="193"/>
      <c r="C176" s="194"/>
      <c r="D176" s="195"/>
      <c r="E176" s="195"/>
      <c r="F176" s="195"/>
      <c r="G176" s="195"/>
      <c r="H176" s="195"/>
      <c r="I176" s="195"/>
    </row>
    <row r="177" spans="1:9" ht="15">
      <c r="A177" s="195"/>
      <c r="B177" s="193"/>
      <c r="C177" s="194"/>
      <c r="D177" s="195"/>
      <c r="E177" s="195"/>
      <c r="F177" s="195"/>
      <c r="G177" s="195"/>
      <c r="H177" s="195"/>
      <c r="I177" s="195"/>
    </row>
    <row r="178" spans="1:9" ht="15">
      <c r="A178" s="195"/>
      <c r="B178" s="193"/>
      <c r="C178" s="194"/>
      <c r="D178" s="195"/>
      <c r="E178" s="195"/>
      <c r="F178" s="195"/>
      <c r="G178" s="195"/>
      <c r="H178" s="195"/>
      <c r="I178" s="195"/>
    </row>
    <row r="179" spans="1:9" ht="15">
      <c r="A179" s="195"/>
      <c r="B179" s="193"/>
      <c r="C179" s="194"/>
      <c r="D179" s="195"/>
      <c r="E179" s="195"/>
      <c r="F179" s="195"/>
      <c r="G179" s="195"/>
      <c r="H179" s="195"/>
      <c r="I179" s="195"/>
    </row>
    <row r="180" spans="1:9" ht="15">
      <c r="A180" s="195"/>
      <c r="B180" s="193"/>
      <c r="C180" s="194"/>
      <c r="D180" s="195"/>
      <c r="E180" s="195"/>
      <c r="F180" s="195"/>
      <c r="G180" s="195"/>
      <c r="H180" s="195"/>
      <c r="I180" s="195"/>
    </row>
    <row r="181" spans="1:9" ht="15">
      <c r="A181" s="195"/>
      <c r="B181" s="193"/>
      <c r="C181" s="194"/>
      <c r="D181" s="195"/>
      <c r="E181" s="195"/>
      <c r="F181" s="195"/>
      <c r="G181" s="195"/>
      <c r="H181" s="195"/>
      <c r="I181" s="195"/>
    </row>
    <row r="182" spans="1:9" ht="15">
      <c r="A182" s="195"/>
      <c r="B182" s="193"/>
      <c r="C182" s="194"/>
      <c r="D182" s="195"/>
      <c r="E182" s="195"/>
      <c r="F182" s="195"/>
      <c r="G182" s="195"/>
      <c r="H182" s="195"/>
      <c r="I182" s="195"/>
    </row>
    <row r="183" spans="1:9" ht="15">
      <c r="A183" s="195"/>
      <c r="B183" s="193"/>
      <c r="C183" s="194"/>
      <c r="D183" s="195"/>
      <c r="E183" s="195"/>
      <c r="F183" s="195"/>
      <c r="G183" s="195"/>
      <c r="H183" s="195"/>
      <c r="I183" s="195"/>
    </row>
    <row r="184" spans="1:9" ht="15">
      <c r="A184" s="195"/>
      <c r="B184" s="193"/>
      <c r="C184" s="194"/>
      <c r="D184" s="195"/>
      <c r="E184" s="195"/>
      <c r="F184" s="195"/>
      <c r="G184" s="195"/>
      <c r="H184" s="195"/>
      <c r="I184" s="195"/>
    </row>
    <row r="185" spans="1:9" ht="15">
      <c r="A185" s="195"/>
      <c r="B185" s="193"/>
      <c r="C185" s="194"/>
      <c r="D185" s="195"/>
      <c r="E185" s="195"/>
      <c r="F185" s="195"/>
      <c r="G185" s="195"/>
      <c r="H185" s="195"/>
      <c r="I185" s="195"/>
    </row>
    <row r="186" spans="1:9" ht="15">
      <c r="A186" s="195"/>
      <c r="B186" s="193"/>
      <c r="C186" s="194"/>
      <c r="D186" s="195"/>
      <c r="E186" s="195"/>
      <c r="F186" s="195"/>
      <c r="G186" s="195"/>
      <c r="H186" s="195"/>
      <c r="I186" s="195"/>
    </row>
    <row r="187" spans="1:9" ht="15">
      <c r="A187" s="195"/>
      <c r="B187" s="193"/>
      <c r="C187" s="194"/>
      <c r="D187" s="195"/>
      <c r="E187" s="195"/>
      <c r="F187" s="195"/>
      <c r="G187" s="195"/>
      <c r="H187" s="195"/>
      <c r="I187" s="195"/>
    </row>
    <row r="188" spans="1:9" ht="15">
      <c r="A188" s="195"/>
      <c r="B188" s="193"/>
      <c r="C188" s="194"/>
      <c r="D188" s="195"/>
      <c r="E188" s="195"/>
      <c r="F188" s="195"/>
      <c r="G188" s="195"/>
      <c r="H188" s="195"/>
      <c r="I188" s="195"/>
    </row>
    <row r="189" spans="1:9" ht="15">
      <c r="A189" s="195"/>
      <c r="B189" s="193"/>
      <c r="C189" s="194"/>
      <c r="D189" s="195"/>
      <c r="E189" s="195"/>
      <c r="F189" s="195"/>
      <c r="G189" s="195"/>
      <c r="H189" s="195"/>
      <c r="I189" s="195"/>
    </row>
    <row r="190" spans="1:9" ht="15">
      <c r="A190" s="195"/>
      <c r="B190" s="193"/>
      <c r="C190" s="194"/>
      <c r="D190" s="195"/>
      <c r="E190" s="195"/>
      <c r="F190" s="195"/>
      <c r="G190" s="195"/>
      <c r="H190" s="195"/>
      <c r="I190" s="195"/>
    </row>
    <row r="191" spans="1:9" ht="15">
      <c r="A191" s="195"/>
      <c r="B191" s="193"/>
      <c r="C191" s="194"/>
      <c r="D191" s="195"/>
      <c r="E191" s="195"/>
      <c r="F191" s="195"/>
      <c r="G191" s="195"/>
      <c r="H191" s="195"/>
      <c r="I191" s="195"/>
    </row>
    <row r="192" spans="1:9" ht="15">
      <c r="A192" s="195"/>
      <c r="B192" s="193"/>
      <c r="C192" s="194"/>
      <c r="D192" s="195"/>
      <c r="E192" s="195"/>
      <c r="F192" s="195"/>
      <c r="G192" s="195"/>
      <c r="H192" s="195"/>
      <c r="I192" s="195"/>
    </row>
    <row r="193" spans="1:9" ht="15">
      <c r="A193" s="195"/>
      <c r="B193" s="193"/>
      <c r="C193" s="194"/>
      <c r="D193" s="195"/>
      <c r="E193" s="195"/>
      <c r="F193" s="195"/>
      <c r="G193" s="195"/>
      <c r="H193" s="195"/>
      <c r="I193" s="195"/>
    </row>
    <row r="194" spans="1:9" ht="15">
      <c r="A194" s="195"/>
      <c r="B194" s="193"/>
      <c r="C194" s="194"/>
      <c r="D194" s="195"/>
      <c r="E194" s="195"/>
      <c r="F194" s="195"/>
      <c r="G194" s="195"/>
      <c r="H194" s="195"/>
      <c r="I194" s="195"/>
    </row>
    <row r="195" spans="1:9" ht="15">
      <c r="A195" s="195"/>
      <c r="B195" s="193"/>
      <c r="C195" s="194"/>
      <c r="D195" s="195"/>
      <c r="E195" s="195"/>
      <c r="F195" s="195"/>
      <c r="G195" s="195"/>
      <c r="H195" s="195"/>
      <c r="I195" s="195"/>
    </row>
    <row r="196" spans="1:9" ht="15">
      <c r="A196" s="195"/>
      <c r="B196" s="193"/>
      <c r="C196" s="194"/>
      <c r="D196" s="195"/>
      <c r="E196" s="195"/>
      <c r="F196" s="195"/>
      <c r="G196" s="195"/>
      <c r="H196" s="195"/>
      <c r="I196" s="195"/>
    </row>
    <row r="197" spans="1:9" ht="15">
      <c r="A197" s="195"/>
      <c r="B197" s="193"/>
      <c r="C197" s="194"/>
      <c r="D197" s="195"/>
      <c r="E197" s="195"/>
      <c r="F197" s="195"/>
      <c r="G197" s="195"/>
      <c r="H197" s="195"/>
      <c r="I197" s="195"/>
    </row>
    <row r="198" spans="1:9" ht="15">
      <c r="A198" s="195"/>
      <c r="B198" s="193"/>
      <c r="C198" s="194"/>
      <c r="D198" s="195"/>
      <c r="E198" s="195"/>
      <c r="F198" s="195"/>
      <c r="G198" s="195"/>
      <c r="H198" s="195"/>
      <c r="I198" s="195"/>
    </row>
    <row r="199" spans="1:9" ht="15">
      <c r="A199" s="195"/>
      <c r="B199" s="193"/>
      <c r="C199" s="194"/>
      <c r="D199" s="195"/>
      <c r="E199" s="195"/>
      <c r="F199" s="195"/>
      <c r="G199" s="195"/>
      <c r="H199" s="195"/>
      <c r="I199" s="195"/>
    </row>
    <row r="200" spans="1:9" ht="15">
      <c r="A200" s="195"/>
      <c r="B200" s="193"/>
      <c r="C200" s="194"/>
      <c r="D200" s="195"/>
      <c r="E200" s="195"/>
      <c r="F200" s="195"/>
      <c r="G200" s="195"/>
      <c r="H200" s="195"/>
      <c r="I200" s="195"/>
    </row>
    <row r="201" spans="1:9" ht="15">
      <c r="A201" s="195"/>
      <c r="B201" s="193"/>
      <c r="C201" s="194"/>
      <c r="D201" s="195"/>
      <c r="E201" s="195"/>
      <c r="F201" s="195"/>
      <c r="G201" s="195"/>
      <c r="H201" s="195"/>
      <c r="I201" s="195"/>
    </row>
    <row r="202" spans="1:9" ht="15">
      <c r="A202" s="195"/>
      <c r="B202" s="193"/>
      <c r="C202" s="194"/>
      <c r="D202" s="195"/>
      <c r="E202" s="195"/>
      <c r="F202" s="195"/>
      <c r="G202" s="195"/>
      <c r="H202" s="195"/>
      <c r="I202" s="195"/>
    </row>
    <row r="203" spans="1:9" ht="15">
      <c r="A203" s="195"/>
      <c r="B203" s="193"/>
      <c r="C203" s="194"/>
      <c r="D203" s="195"/>
      <c r="E203" s="195"/>
      <c r="F203" s="195"/>
      <c r="G203" s="195"/>
      <c r="H203" s="195"/>
      <c r="I203" s="195"/>
    </row>
    <row r="204" spans="1:9" ht="15">
      <c r="A204" s="195"/>
      <c r="B204" s="193"/>
      <c r="C204" s="194"/>
      <c r="D204" s="195"/>
      <c r="E204" s="195"/>
      <c r="F204" s="195"/>
      <c r="G204" s="195"/>
      <c r="H204" s="195"/>
      <c r="I204" s="195"/>
    </row>
    <row r="205" spans="1:9" ht="15">
      <c r="A205" s="195"/>
      <c r="B205" s="193"/>
      <c r="C205" s="194"/>
      <c r="D205" s="195"/>
      <c r="E205" s="195"/>
      <c r="F205" s="195"/>
      <c r="G205" s="195"/>
      <c r="H205" s="195"/>
      <c r="I205" s="195"/>
    </row>
    <row r="206" spans="1:9" ht="15">
      <c r="A206" s="195"/>
      <c r="B206" s="193"/>
      <c r="C206" s="194"/>
      <c r="D206" s="195"/>
      <c r="E206" s="195"/>
      <c r="F206" s="195"/>
      <c r="G206" s="195"/>
      <c r="H206" s="195"/>
      <c r="I206" s="195"/>
    </row>
    <row r="207" spans="1:9" ht="15">
      <c r="A207" s="195"/>
      <c r="B207" s="193"/>
      <c r="C207" s="194"/>
      <c r="D207" s="195"/>
      <c r="E207" s="195"/>
      <c r="F207" s="195"/>
      <c r="G207" s="195"/>
      <c r="H207" s="195"/>
      <c r="I207" s="195"/>
    </row>
    <row r="208" spans="1:9" ht="15">
      <c r="A208" s="195"/>
      <c r="B208" s="193"/>
      <c r="C208" s="194"/>
      <c r="D208" s="195"/>
      <c r="E208" s="195"/>
      <c r="F208" s="195"/>
      <c r="G208" s="195"/>
      <c r="H208" s="195"/>
      <c r="I208" s="195"/>
    </row>
    <row r="209" spans="1:9" ht="15">
      <c r="A209" s="195"/>
      <c r="B209" s="193"/>
      <c r="C209" s="194"/>
      <c r="D209" s="195"/>
      <c r="E209" s="195"/>
      <c r="F209" s="195"/>
      <c r="G209" s="195"/>
      <c r="H209" s="195"/>
      <c r="I209" s="195"/>
    </row>
    <row r="210" spans="1:9" ht="15">
      <c r="A210" s="195"/>
      <c r="B210" s="193"/>
      <c r="C210" s="194"/>
      <c r="D210" s="195"/>
      <c r="E210" s="195"/>
      <c r="F210" s="195"/>
      <c r="G210" s="195"/>
      <c r="H210" s="195"/>
      <c r="I210" s="195"/>
    </row>
    <row r="211" spans="1:9" ht="15">
      <c r="A211" s="195"/>
      <c r="B211" s="193"/>
      <c r="C211" s="194"/>
      <c r="D211" s="195"/>
      <c r="E211" s="195"/>
      <c r="F211" s="195"/>
      <c r="G211" s="195"/>
      <c r="H211" s="195"/>
      <c r="I211" s="195"/>
    </row>
    <row r="212" spans="1:9" ht="15">
      <c r="A212" s="195"/>
      <c r="B212" s="193"/>
      <c r="C212" s="194"/>
      <c r="D212" s="195"/>
      <c r="E212" s="195"/>
      <c r="F212" s="195"/>
      <c r="G212" s="195"/>
      <c r="H212" s="195"/>
      <c r="I212" s="195"/>
    </row>
    <row r="213" spans="1:9" ht="15">
      <c r="A213" s="195"/>
      <c r="B213" s="193"/>
      <c r="C213" s="194"/>
      <c r="D213" s="195"/>
      <c r="E213" s="195"/>
      <c r="F213" s="195"/>
      <c r="G213" s="195"/>
      <c r="H213" s="195"/>
      <c r="I213" s="195"/>
    </row>
    <row r="214" spans="1:9" ht="15">
      <c r="A214" s="195"/>
      <c r="B214" s="193"/>
      <c r="C214" s="194"/>
      <c r="D214" s="195"/>
      <c r="E214" s="195"/>
      <c r="F214" s="195"/>
      <c r="G214" s="195"/>
      <c r="H214" s="195"/>
      <c r="I214" s="195"/>
    </row>
    <row r="215" spans="1:9" ht="15">
      <c r="A215" s="195"/>
      <c r="B215" s="193"/>
      <c r="C215" s="194"/>
      <c r="D215" s="195"/>
      <c r="E215" s="195"/>
      <c r="F215" s="195"/>
      <c r="G215" s="195"/>
      <c r="H215" s="195"/>
      <c r="I215" s="195"/>
    </row>
    <row r="216" spans="1:9" ht="15">
      <c r="A216" s="195"/>
      <c r="B216" s="193"/>
      <c r="C216" s="194"/>
      <c r="D216" s="195"/>
      <c r="E216" s="195"/>
      <c r="F216" s="195"/>
      <c r="G216" s="195"/>
      <c r="H216" s="195"/>
      <c r="I216" s="195"/>
    </row>
    <row r="217" spans="1:9" ht="15">
      <c r="A217" s="195"/>
      <c r="B217" s="193"/>
      <c r="C217" s="194"/>
      <c r="D217" s="195"/>
      <c r="E217" s="195"/>
      <c r="F217" s="195"/>
      <c r="G217" s="195"/>
      <c r="H217" s="195"/>
      <c r="I217" s="195"/>
    </row>
    <row r="218" spans="1:9" ht="15">
      <c r="A218" s="195"/>
      <c r="B218" s="193"/>
      <c r="C218" s="194"/>
      <c r="D218" s="195"/>
      <c r="E218" s="195"/>
      <c r="F218" s="195"/>
      <c r="G218" s="195"/>
      <c r="H218" s="195"/>
      <c r="I218" s="195"/>
    </row>
    <row r="219" spans="1:9" ht="15">
      <c r="A219" s="195"/>
      <c r="B219" s="193"/>
      <c r="C219" s="194"/>
      <c r="D219" s="195"/>
      <c r="E219" s="195"/>
      <c r="F219" s="195"/>
      <c r="G219" s="195"/>
      <c r="H219" s="195"/>
      <c r="I219" s="195"/>
    </row>
    <row r="220" spans="1:9" ht="15">
      <c r="A220" s="195"/>
      <c r="B220" s="193"/>
      <c r="C220" s="194"/>
      <c r="D220" s="195"/>
      <c r="E220" s="195"/>
      <c r="F220" s="195"/>
      <c r="G220" s="195"/>
      <c r="H220" s="195"/>
      <c r="I220" s="195"/>
    </row>
    <row r="221" spans="1:9" ht="15">
      <c r="A221" s="195"/>
      <c r="B221" s="193"/>
      <c r="C221" s="194"/>
      <c r="D221" s="195"/>
      <c r="E221" s="195"/>
      <c r="F221" s="195"/>
      <c r="G221" s="195"/>
      <c r="H221" s="195"/>
      <c r="I221" s="195"/>
    </row>
    <row r="222" spans="1:9" ht="15">
      <c r="A222" s="195"/>
      <c r="B222" s="193"/>
      <c r="C222" s="194"/>
      <c r="D222" s="195"/>
      <c r="E222" s="195"/>
      <c r="F222" s="195"/>
      <c r="G222" s="195"/>
      <c r="H222" s="195"/>
      <c r="I222" s="195"/>
    </row>
    <row r="223" spans="1:9" ht="15">
      <c r="A223" s="195"/>
      <c r="B223" s="193"/>
      <c r="C223" s="194"/>
      <c r="D223" s="195"/>
      <c r="E223" s="195"/>
      <c r="F223" s="195"/>
      <c r="G223" s="195"/>
      <c r="H223" s="195"/>
      <c r="I223" s="195"/>
    </row>
    <row r="224" spans="1:9" ht="15">
      <c r="A224" s="195"/>
      <c r="B224" s="193"/>
      <c r="C224" s="194"/>
      <c r="D224" s="195"/>
      <c r="E224" s="195"/>
      <c r="F224" s="195"/>
      <c r="G224" s="195"/>
      <c r="H224" s="195"/>
      <c r="I224" s="195"/>
    </row>
    <row r="225" spans="1:9" ht="15">
      <c r="A225" s="195"/>
      <c r="B225" s="193"/>
      <c r="C225" s="194"/>
      <c r="D225" s="195"/>
      <c r="E225" s="195"/>
      <c r="F225" s="195"/>
      <c r="G225" s="195"/>
      <c r="H225" s="195"/>
      <c r="I225" s="195"/>
    </row>
    <row r="226" spans="1:9" ht="15">
      <c r="A226" s="195"/>
      <c r="B226" s="193"/>
      <c r="C226" s="194"/>
      <c r="D226" s="195"/>
      <c r="E226" s="195"/>
      <c r="F226" s="195"/>
      <c r="G226" s="195"/>
      <c r="H226" s="195"/>
      <c r="I226" s="195"/>
    </row>
    <row r="227" spans="1:9" ht="15">
      <c r="A227" s="195"/>
      <c r="B227" s="193"/>
      <c r="C227" s="194"/>
      <c r="D227" s="195"/>
      <c r="E227" s="195"/>
      <c r="F227" s="195"/>
      <c r="G227" s="195"/>
      <c r="H227" s="195"/>
      <c r="I227" s="195"/>
    </row>
    <row r="228" spans="1:9" ht="15">
      <c r="A228" s="195"/>
      <c r="B228" s="193"/>
      <c r="C228" s="194"/>
      <c r="D228" s="195"/>
      <c r="E228" s="195"/>
      <c r="F228" s="195"/>
      <c r="G228" s="195"/>
      <c r="H228" s="195"/>
      <c r="I228" s="195"/>
    </row>
    <row r="229" spans="1:9" ht="15">
      <c r="A229" s="195"/>
      <c r="B229" s="193"/>
      <c r="C229" s="194"/>
      <c r="D229" s="195"/>
      <c r="E229" s="195"/>
      <c r="F229" s="195"/>
      <c r="G229" s="195"/>
      <c r="H229" s="195"/>
      <c r="I229" s="195"/>
    </row>
    <row r="230" spans="1:9" ht="15">
      <c r="A230" s="195"/>
      <c r="B230" s="193"/>
      <c r="C230" s="194"/>
      <c r="D230" s="195"/>
      <c r="E230" s="195"/>
      <c r="F230" s="195"/>
      <c r="G230" s="195"/>
      <c r="H230" s="195"/>
      <c r="I230" s="195"/>
    </row>
    <row r="231" spans="1:9" ht="15">
      <c r="A231" s="195"/>
      <c r="B231" s="193"/>
      <c r="C231" s="194"/>
      <c r="D231" s="195"/>
      <c r="E231" s="195"/>
      <c r="F231" s="195"/>
      <c r="G231" s="195"/>
      <c r="H231" s="195"/>
      <c r="I231" s="195"/>
    </row>
    <row r="232" spans="1:9" ht="15">
      <c r="A232" s="195"/>
      <c r="B232" s="193"/>
      <c r="C232" s="194"/>
      <c r="D232" s="195"/>
      <c r="E232" s="195"/>
      <c r="F232" s="195"/>
      <c r="G232" s="195"/>
      <c r="H232" s="195"/>
      <c r="I232" s="195"/>
    </row>
    <row r="233" spans="1:9" ht="15">
      <c r="A233" s="195"/>
      <c r="B233" s="193"/>
      <c r="C233" s="194"/>
      <c r="D233" s="195"/>
      <c r="E233" s="195"/>
      <c r="F233" s="195"/>
      <c r="G233" s="195"/>
      <c r="H233" s="195"/>
      <c r="I233" s="195"/>
    </row>
    <row r="234" spans="1:9" ht="15">
      <c r="A234" s="195"/>
      <c r="B234" s="193"/>
      <c r="C234" s="194"/>
      <c r="D234" s="195"/>
      <c r="E234" s="195"/>
      <c r="F234" s="195"/>
      <c r="G234" s="195"/>
      <c r="H234" s="195"/>
      <c r="I234" s="195"/>
    </row>
    <row r="235" spans="1:9" ht="15">
      <c r="A235" s="195"/>
      <c r="B235" s="193"/>
      <c r="C235" s="194"/>
      <c r="D235" s="195"/>
      <c r="E235" s="195"/>
      <c r="F235" s="195"/>
      <c r="G235" s="195"/>
      <c r="H235" s="195"/>
      <c r="I235" s="195"/>
    </row>
    <row r="236" spans="1:9" ht="15">
      <c r="A236" s="195"/>
      <c r="B236" s="193"/>
      <c r="C236" s="194"/>
      <c r="D236" s="195"/>
      <c r="E236" s="195"/>
      <c r="F236" s="195"/>
      <c r="G236" s="195"/>
      <c r="H236" s="195"/>
      <c r="I236" s="195"/>
    </row>
    <row r="237" spans="1:9" ht="15">
      <c r="A237" s="195"/>
      <c r="B237" s="193"/>
      <c r="C237" s="194"/>
      <c r="D237" s="195"/>
      <c r="E237" s="195"/>
      <c r="F237" s="195"/>
      <c r="G237" s="195"/>
      <c r="H237" s="195"/>
      <c r="I237" s="195"/>
    </row>
    <row r="238" spans="1:9" ht="15">
      <c r="A238" s="195"/>
      <c r="B238" s="193"/>
      <c r="C238" s="194"/>
      <c r="D238" s="195"/>
      <c r="E238" s="195"/>
      <c r="F238" s="195"/>
      <c r="G238" s="195"/>
      <c r="H238" s="195"/>
      <c r="I238" s="195"/>
    </row>
    <row r="239" spans="1:9" ht="15">
      <c r="A239" s="195"/>
      <c r="B239" s="193"/>
      <c r="C239" s="194"/>
      <c r="D239" s="195"/>
      <c r="E239" s="195"/>
      <c r="F239" s="195"/>
      <c r="G239" s="195"/>
      <c r="H239" s="195"/>
      <c r="I239" s="195"/>
    </row>
    <row r="240" spans="1:9" ht="15">
      <c r="A240" s="195"/>
      <c r="B240" s="193"/>
      <c r="C240" s="194"/>
      <c r="D240" s="195"/>
      <c r="E240" s="195"/>
      <c r="F240" s="195"/>
      <c r="G240" s="195"/>
      <c r="H240" s="195"/>
      <c r="I240" s="195"/>
    </row>
    <row r="241" spans="1:9" ht="15">
      <c r="A241" s="195"/>
      <c r="B241" s="193"/>
      <c r="C241" s="194"/>
      <c r="D241" s="195"/>
      <c r="E241" s="195"/>
      <c r="F241" s="195"/>
      <c r="G241" s="195"/>
      <c r="H241" s="195"/>
      <c r="I241" s="195"/>
    </row>
    <row r="242" spans="1:9" ht="15">
      <c r="A242" s="195"/>
      <c r="B242" s="193"/>
      <c r="C242" s="194"/>
      <c r="D242" s="195"/>
      <c r="E242" s="195"/>
      <c r="F242" s="195"/>
      <c r="G242" s="195"/>
      <c r="H242" s="195"/>
      <c r="I242" s="195"/>
    </row>
    <row r="243" spans="1:9" ht="15">
      <c r="A243" s="195"/>
      <c r="B243" s="193"/>
      <c r="C243" s="194"/>
      <c r="D243" s="195"/>
      <c r="E243" s="195"/>
      <c r="F243" s="195"/>
      <c r="G243" s="195"/>
      <c r="H243" s="195"/>
      <c r="I243" s="195"/>
    </row>
    <row r="244" spans="1:9" ht="15">
      <c r="A244" s="195"/>
      <c r="B244" s="193"/>
      <c r="C244" s="194"/>
      <c r="D244" s="195"/>
      <c r="E244" s="195"/>
      <c r="F244" s="195"/>
      <c r="G244" s="195"/>
      <c r="H244" s="195"/>
      <c r="I244" s="195"/>
    </row>
    <row r="245" spans="1:9" ht="15">
      <c r="A245" s="195"/>
      <c r="B245" s="193"/>
      <c r="C245" s="194"/>
      <c r="D245" s="195"/>
      <c r="E245" s="195"/>
      <c r="F245" s="195"/>
      <c r="G245" s="195"/>
      <c r="H245" s="195"/>
      <c r="I245" s="195"/>
    </row>
    <row r="246" spans="1:9" ht="15">
      <c r="A246" s="195"/>
      <c r="B246" s="193"/>
      <c r="C246" s="194"/>
      <c r="D246" s="195"/>
      <c r="E246" s="195"/>
      <c r="F246" s="195"/>
      <c r="G246" s="195"/>
      <c r="H246" s="195"/>
      <c r="I246" s="195"/>
    </row>
    <row r="247" spans="1:9" ht="15">
      <c r="A247" s="195"/>
      <c r="B247" s="193"/>
      <c r="C247" s="194"/>
      <c r="D247" s="195"/>
      <c r="E247" s="195"/>
      <c r="F247" s="195"/>
      <c r="G247" s="195"/>
      <c r="H247" s="195"/>
      <c r="I247" s="195"/>
    </row>
    <row r="248" spans="1:9" ht="15">
      <c r="A248" s="195"/>
      <c r="B248" s="193"/>
      <c r="C248" s="194"/>
      <c r="D248" s="195"/>
      <c r="E248" s="195"/>
      <c r="F248" s="195"/>
      <c r="G248" s="195"/>
      <c r="H248" s="195"/>
      <c r="I248" s="195"/>
    </row>
    <row r="249" spans="1:9" ht="15">
      <c r="A249" s="195"/>
      <c r="B249" s="193"/>
      <c r="C249" s="194"/>
      <c r="D249" s="195"/>
      <c r="E249" s="195"/>
      <c r="F249" s="195"/>
      <c r="G249" s="195"/>
      <c r="H249" s="195"/>
      <c r="I249" s="195"/>
    </row>
    <row r="250" spans="1:9" ht="15">
      <c r="A250" s="195"/>
      <c r="B250" s="193"/>
      <c r="C250" s="194"/>
      <c r="D250" s="195"/>
      <c r="E250" s="195"/>
      <c r="F250" s="195"/>
      <c r="G250" s="195"/>
      <c r="H250" s="195"/>
      <c r="I250" s="195"/>
    </row>
    <row r="251" spans="1:9" ht="15">
      <c r="A251" s="195"/>
      <c r="B251" s="193"/>
      <c r="C251" s="194"/>
      <c r="D251" s="195"/>
      <c r="E251" s="195"/>
      <c r="F251" s="195"/>
      <c r="G251" s="195"/>
      <c r="H251" s="195"/>
      <c r="I251" s="195"/>
    </row>
    <row r="252" spans="1:9" ht="15">
      <c r="A252" s="195"/>
      <c r="B252" s="193"/>
      <c r="C252" s="194"/>
      <c r="D252" s="195"/>
      <c r="E252" s="195"/>
      <c r="F252" s="195"/>
      <c r="G252" s="195"/>
      <c r="H252" s="195"/>
      <c r="I252" s="195"/>
    </row>
    <row r="253" spans="1:9" ht="15">
      <c r="A253" s="195"/>
      <c r="B253" s="193"/>
      <c r="C253" s="194"/>
      <c r="D253" s="195"/>
      <c r="E253" s="195"/>
      <c r="F253" s="195"/>
      <c r="G253" s="195"/>
      <c r="H253" s="195"/>
      <c r="I253" s="195"/>
    </row>
    <row r="254" spans="1:9" ht="15">
      <c r="A254" s="195"/>
      <c r="B254" s="193"/>
      <c r="C254" s="194"/>
      <c r="D254" s="195"/>
      <c r="E254" s="195"/>
      <c r="F254" s="195"/>
      <c r="G254" s="195"/>
      <c r="H254" s="195"/>
      <c r="I254" s="195"/>
    </row>
    <row r="255" spans="1:9" ht="15">
      <c r="A255" s="195"/>
      <c r="B255" s="193"/>
      <c r="C255" s="194"/>
      <c r="D255" s="195"/>
      <c r="E255" s="195"/>
      <c r="F255" s="195"/>
      <c r="G255" s="195"/>
      <c r="H255" s="195"/>
      <c r="I255" s="195"/>
    </row>
    <row r="256" spans="1:9" ht="15">
      <c r="A256" s="195"/>
      <c r="B256" s="193"/>
      <c r="C256" s="194"/>
      <c r="D256" s="195"/>
      <c r="E256" s="195"/>
      <c r="F256" s="195"/>
      <c r="G256" s="195"/>
      <c r="H256" s="195"/>
      <c r="I256" s="195"/>
    </row>
    <row r="257" spans="1:9" ht="15">
      <c r="A257" s="195"/>
      <c r="B257" s="193"/>
      <c r="C257" s="194"/>
      <c r="D257" s="195"/>
      <c r="E257" s="195"/>
      <c r="F257" s="195"/>
      <c r="G257" s="195"/>
      <c r="H257" s="195"/>
      <c r="I257" s="195"/>
    </row>
    <row r="258" spans="1:9" ht="15">
      <c r="A258" s="195"/>
      <c r="B258" s="193"/>
      <c r="C258" s="194"/>
      <c r="D258" s="195"/>
      <c r="E258" s="195"/>
      <c r="F258" s="195"/>
      <c r="G258" s="195"/>
      <c r="H258" s="195"/>
      <c r="I258" s="195"/>
    </row>
    <row r="259" spans="1:9" ht="15">
      <c r="A259" s="195"/>
      <c r="B259" s="193"/>
      <c r="C259" s="194"/>
      <c r="D259" s="195"/>
      <c r="E259" s="195"/>
      <c r="F259" s="195"/>
      <c r="G259" s="195"/>
      <c r="H259" s="195"/>
      <c r="I259" s="195"/>
    </row>
    <row r="260" spans="1:9" ht="15">
      <c r="A260" s="195"/>
      <c r="B260" s="193"/>
      <c r="C260" s="194"/>
      <c r="D260" s="195"/>
      <c r="E260" s="195"/>
      <c r="F260" s="195"/>
      <c r="G260" s="195"/>
      <c r="H260" s="195"/>
      <c r="I260" s="195"/>
    </row>
    <row r="261" spans="1:9" ht="15">
      <c r="A261" s="195"/>
      <c r="B261" s="193"/>
      <c r="C261" s="194"/>
      <c r="D261" s="195"/>
      <c r="E261" s="195"/>
      <c r="F261" s="195"/>
      <c r="G261" s="195"/>
      <c r="H261" s="195"/>
      <c r="I261" s="195"/>
    </row>
    <row r="262" spans="1:9" ht="15">
      <c r="A262" s="195"/>
      <c r="B262" s="193"/>
      <c r="C262" s="194"/>
      <c r="D262" s="195"/>
      <c r="E262" s="195"/>
      <c r="F262" s="195"/>
      <c r="G262" s="195"/>
      <c r="H262" s="195"/>
      <c r="I262" s="195"/>
    </row>
    <row r="263" spans="1:9" ht="15">
      <c r="A263" s="195"/>
      <c r="B263" s="193"/>
      <c r="C263" s="194"/>
      <c r="D263" s="195"/>
      <c r="E263" s="195"/>
      <c r="F263" s="195"/>
      <c r="G263" s="195"/>
      <c r="H263" s="195"/>
      <c r="I263" s="195"/>
    </row>
    <row r="264" spans="1:9" ht="15">
      <c r="A264" s="195"/>
      <c r="B264" s="193"/>
      <c r="C264" s="194"/>
      <c r="D264" s="195"/>
      <c r="E264" s="195"/>
      <c r="F264" s="195"/>
      <c r="G264" s="195"/>
      <c r="H264" s="195"/>
      <c r="I264" s="195"/>
    </row>
    <row r="265" spans="1:9" ht="15">
      <c r="A265" s="195"/>
      <c r="B265" s="193"/>
      <c r="C265" s="194"/>
      <c r="D265" s="195"/>
      <c r="E265" s="195"/>
      <c r="F265" s="195"/>
      <c r="G265" s="195"/>
      <c r="H265" s="195"/>
      <c r="I265" s="195"/>
    </row>
    <row r="266" spans="1:9" ht="15">
      <c r="A266" s="195"/>
      <c r="B266" s="193"/>
      <c r="C266" s="194"/>
      <c r="D266" s="195"/>
      <c r="E266" s="195"/>
      <c r="F266" s="195"/>
      <c r="G266" s="195"/>
      <c r="H266" s="195"/>
      <c r="I266" s="195"/>
    </row>
    <row r="267" spans="1:9" ht="15">
      <c r="A267" s="195"/>
      <c r="B267" s="193"/>
      <c r="C267" s="194"/>
      <c r="D267" s="195"/>
      <c r="E267" s="195"/>
      <c r="F267" s="195"/>
      <c r="G267" s="195"/>
      <c r="H267" s="195"/>
      <c r="I267" s="195"/>
    </row>
    <row r="268" spans="1:9" ht="15">
      <c r="A268" s="195"/>
      <c r="B268" s="193"/>
      <c r="C268" s="194"/>
      <c r="D268" s="195"/>
      <c r="E268" s="195"/>
      <c r="F268" s="195"/>
      <c r="G268" s="195"/>
      <c r="H268" s="195"/>
      <c r="I268" s="195"/>
    </row>
    <row r="269" spans="1:9" ht="15">
      <c r="A269" s="195"/>
      <c r="B269" s="193"/>
      <c r="C269" s="194"/>
      <c r="D269" s="195"/>
      <c r="E269" s="195"/>
      <c r="F269" s="195"/>
      <c r="G269" s="195"/>
      <c r="H269" s="195"/>
      <c r="I269" s="195"/>
    </row>
    <row r="270" spans="1:9" ht="15">
      <c r="A270" s="195"/>
      <c r="B270" s="193"/>
      <c r="C270" s="194"/>
      <c r="D270" s="195"/>
      <c r="E270" s="195"/>
      <c r="F270" s="195"/>
      <c r="G270" s="195"/>
      <c r="H270" s="195"/>
      <c r="I270" s="195"/>
    </row>
    <row r="271" spans="1:9" ht="15">
      <c r="A271" s="195"/>
      <c r="B271" s="193"/>
      <c r="C271" s="194"/>
      <c r="D271" s="195"/>
      <c r="E271" s="195"/>
      <c r="F271" s="195"/>
      <c r="G271" s="195"/>
      <c r="H271" s="195"/>
      <c r="I271" s="195"/>
    </row>
    <row r="272" spans="1:9" ht="15">
      <c r="A272" s="195"/>
      <c r="B272" s="193"/>
      <c r="C272" s="194"/>
      <c r="D272" s="195"/>
      <c r="E272" s="195"/>
      <c r="F272" s="195"/>
      <c r="G272" s="195"/>
      <c r="H272" s="195"/>
      <c r="I272" s="195"/>
    </row>
    <row r="273" spans="1:9" ht="15">
      <c r="A273" s="195"/>
      <c r="B273" s="193"/>
      <c r="C273" s="194"/>
      <c r="D273" s="195"/>
      <c r="E273" s="195"/>
      <c r="F273" s="195"/>
      <c r="G273" s="195"/>
      <c r="H273" s="195"/>
      <c r="I273" s="195"/>
    </row>
    <row r="274" spans="1:9" ht="15">
      <c r="A274" s="195"/>
      <c r="B274" s="193"/>
      <c r="C274" s="194"/>
      <c r="D274" s="195"/>
      <c r="E274" s="195"/>
      <c r="F274" s="195"/>
      <c r="G274" s="195"/>
      <c r="H274" s="195"/>
      <c r="I274" s="195"/>
    </row>
    <row r="275" spans="1:9" ht="15">
      <c r="A275" s="195"/>
      <c r="B275" s="193"/>
      <c r="C275" s="194"/>
      <c r="D275" s="195"/>
      <c r="E275" s="195"/>
      <c r="F275" s="195"/>
      <c r="G275" s="195"/>
      <c r="H275" s="195"/>
      <c r="I275" s="195"/>
    </row>
    <row r="276" spans="1:9" ht="15">
      <c r="A276" s="195"/>
      <c r="B276" s="193"/>
      <c r="C276" s="194"/>
      <c r="D276" s="195"/>
      <c r="E276" s="195"/>
      <c r="F276" s="195"/>
      <c r="G276" s="195"/>
      <c r="H276" s="195"/>
      <c r="I276" s="195"/>
    </row>
    <row r="277" spans="1:9" ht="15">
      <c r="A277" s="195"/>
      <c r="B277" s="193"/>
      <c r="C277" s="194"/>
      <c r="D277" s="195"/>
      <c r="E277" s="195"/>
      <c r="F277" s="195"/>
      <c r="G277" s="195"/>
      <c r="H277" s="195"/>
      <c r="I277" s="195"/>
    </row>
    <row r="278" spans="1:9" ht="15">
      <c r="A278" s="195"/>
      <c r="B278" s="193"/>
      <c r="C278" s="194"/>
      <c r="D278" s="195"/>
      <c r="E278" s="195"/>
      <c r="F278" s="195"/>
      <c r="G278" s="195"/>
      <c r="H278" s="195"/>
      <c r="I278" s="195"/>
    </row>
    <row r="279" spans="1:9" ht="15">
      <c r="A279" s="195"/>
      <c r="B279" s="193"/>
      <c r="C279" s="194"/>
      <c r="D279" s="195"/>
      <c r="E279" s="195"/>
      <c r="F279" s="195"/>
      <c r="G279" s="195"/>
      <c r="H279" s="195"/>
      <c r="I279" s="195"/>
    </row>
    <row r="280" spans="1:9" ht="15">
      <c r="A280" s="195"/>
      <c r="B280" s="193"/>
      <c r="C280" s="194"/>
      <c r="D280" s="195"/>
      <c r="E280" s="195"/>
      <c r="F280" s="195"/>
      <c r="G280" s="195"/>
      <c r="H280" s="195"/>
      <c r="I280" s="195"/>
    </row>
    <row r="281" spans="1:9" ht="15">
      <c r="A281" s="195"/>
      <c r="B281" s="193"/>
      <c r="C281" s="194"/>
      <c r="D281" s="195"/>
      <c r="E281" s="195"/>
      <c r="F281" s="195"/>
      <c r="G281" s="195"/>
      <c r="H281" s="195"/>
      <c r="I281" s="195"/>
    </row>
    <row r="282" spans="1:9" ht="15">
      <c r="A282" s="195"/>
      <c r="B282" s="193"/>
      <c r="C282" s="194"/>
      <c r="D282" s="195"/>
      <c r="E282" s="195"/>
      <c r="F282" s="195"/>
      <c r="G282" s="195"/>
      <c r="H282" s="195"/>
      <c r="I282" s="195"/>
    </row>
    <row r="283" spans="1:9" ht="15">
      <c r="A283" s="195"/>
      <c r="B283" s="193"/>
      <c r="C283" s="194"/>
      <c r="D283" s="195"/>
      <c r="E283" s="195"/>
      <c r="F283" s="195"/>
      <c r="G283" s="195"/>
      <c r="H283" s="195"/>
      <c r="I283" s="195"/>
    </row>
    <row r="284" spans="1:9" ht="15">
      <c r="A284" s="195"/>
      <c r="B284" s="193"/>
      <c r="C284" s="194"/>
      <c r="D284" s="195"/>
      <c r="E284" s="195"/>
      <c r="F284" s="195"/>
      <c r="G284" s="195"/>
      <c r="H284" s="195"/>
      <c r="I284" s="195"/>
    </row>
    <row r="285" spans="1:9" ht="15">
      <c r="A285" s="195"/>
      <c r="B285" s="193"/>
      <c r="C285" s="194"/>
      <c r="D285" s="195"/>
      <c r="E285" s="195"/>
      <c r="F285" s="195"/>
      <c r="G285" s="195"/>
      <c r="H285" s="195"/>
      <c r="I285" s="195"/>
    </row>
    <row r="286" spans="1:9" ht="15">
      <c r="A286" s="195"/>
      <c r="B286" s="193"/>
      <c r="C286" s="194"/>
      <c r="D286" s="195"/>
      <c r="E286" s="195"/>
      <c r="F286" s="195"/>
      <c r="G286" s="195"/>
      <c r="H286" s="195"/>
      <c r="I286" s="195"/>
    </row>
    <row r="287" spans="1:9" ht="15">
      <c r="A287" s="195"/>
      <c r="B287" s="193"/>
      <c r="C287" s="194"/>
      <c r="D287" s="195"/>
      <c r="E287" s="195"/>
      <c r="F287" s="195"/>
      <c r="G287" s="195"/>
      <c r="H287" s="195"/>
      <c r="I287" s="195"/>
    </row>
  </sheetData>
  <autoFilter ref="A7:I86"/>
  <printOptions horizontalCentered="1"/>
  <pageMargins left="0" right="0" top="0" bottom="0" header="0" footer="0"/>
  <pageSetup fitToHeight="2" fitToWidth="1" horizontalDpi="360" verticalDpi="36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G19"/>
  <sheetViews>
    <sheetView workbookViewId="0" topLeftCell="A1">
      <selection activeCell="C7" sqref="C7:D7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ht="15">
      <c r="D1" s="54" t="str">
        <f>Startlist!$F1</f>
        <v> </v>
      </c>
    </row>
    <row r="2" spans="3:5" ht="12.75" customHeight="1">
      <c r="C2" s="262" t="str">
        <f>Startlist!$F2</f>
        <v>Harju Rally</v>
      </c>
      <c r="D2" s="262"/>
      <c r="E2" s="262"/>
    </row>
    <row r="3" spans="3:5" ht="15" customHeight="1">
      <c r="C3" s="261" t="str">
        <f>Startlist!$F3</f>
        <v>23-24 May 2014</v>
      </c>
      <c r="D3" s="261"/>
      <c r="E3" s="261"/>
    </row>
    <row r="4" spans="3:5" ht="15" customHeight="1">
      <c r="C4" s="261" t="str">
        <f>Startlist!$F4</f>
        <v>Harjumaa, ESTONIA</v>
      </c>
      <c r="D4" s="261"/>
      <c r="E4" s="261"/>
    </row>
    <row r="6" spans="6:7" ht="12.75">
      <c r="F6" s="119"/>
      <c r="G6" s="119"/>
    </row>
    <row r="7" spans="3:7" ht="12.75">
      <c r="C7" s="263" t="s">
        <v>216</v>
      </c>
      <c r="D7" s="264"/>
      <c r="E7" s="58" t="s">
        <v>226</v>
      </c>
      <c r="F7" s="119"/>
      <c r="G7" s="119"/>
    </row>
    <row r="8" spans="3:7" ht="18.75" customHeight="1">
      <c r="C8" s="110" t="s">
        <v>231</v>
      </c>
      <c r="D8" s="55"/>
      <c r="E8" s="183">
        <v>2</v>
      </c>
      <c r="F8" s="119"/>
      <c r="G8" s="128"/>
    </row>
    <row r="9" spans="3:7" ht="18.75" customHeight="1">
      <c r="C9" s="110" t="s">
        <v>230</v>
      </c>
      <c r="D9" s="55"/>
      <c r="E9" s="183">
        <v>8</v>
      </c>
      <c r="F9" s="114"/>
      <c r="G9" s="129"/>
    </row>
    <row r="10" spans="3:7" ht="18.75" customHeight="1">
      <c r="C10" s="110" t="s">
        <v>143</v>
      </c>
      <c r="D10" s="55"/>
      <c r="E10" s="183">
        <v>6</v>
      </c>
      <c r="F10" s="114"/>
      <c r="G10" s="129"/>
    </row>
    <row r="11" spans="3:7" ht="18.75" customHeight="1">
      <c r="C11" s="110" t="s">
        <v>233</v>
      </c>
      <c r="D11" s="55"/>
      <c r="E11" s="183">
        <v>8</v>
      </c>
      <c r="F11" s="86"/>
      <c r="G11" s="86"/>
    </row>
    <row r="12" spans="3:6" ht="18.75" customHeight="1">
      <c r="C12" s="110" t="s">
        <v>232</v>
      </c>
      <c r="D12" s="55"/>
      <c r="E12" s="183">
        <v>6</v>
      </c>
      <c r="F12" s="131"/>
    </row>
    <row r="13" spans="3:6" ht="18.75" customHeight="1">
      <c r="C13" s="110" t="s">
        <v>217</v>
      </c>
      <c r="D13" s="130"/>
      <c r="E13" s="183">
        <v>4</v>
      </c>
      <c r="F13" s="131"/>
    </row>
    <row r="14" spans="3:6" ht="18.75" customHeight="1">
      <c r="C14" s="110" t="s">
        <v>239</v>
      </c>
      <c r="D14" s="55"/>
      <c r="E14" s="183">
        <v>9</v>
      </c>
      <c r="F14" s="131"/>
    </row>
    <row r="15" spans="3:7" ht="18.75" customHeight="1">
      <c r="C15" s="110" t="s">
        <v>234</v>
      </c>
      <c r="D15" s="55"/>
      <c r="E15" s="183">
        <v>12</v>
      </c>
      <c r="F15" s="86"/>
      <c r="G15" s="86"/>
    </row>
    <row r="16" spans="3:7" ht="18.75" customHeight="1">
      <c r="C16" s="110" t="s">
        <v>219</v>
      </c>
      <c r="D16" s="55"/>
      <c r="E16" s="183">
        <v>10</v>
      </c>
      <c r="F16" s="114"/>
      <c r="G16" s="113"/>
    </row>
    <row r="17" spans="3:7" ht="18.75" customHeight="1">
      <c r="C17" s="110" t="s">
        <v>218</v>
      </c>
      <c r="D17" s="55"/>
      <c r="E17" s="183">
        <v>8</v>
      </c>
      <c r="F17" s="114"/>
      <c r="G17" s="113"/>
    </row>
    <row r="18" spans="3:6" ht="18.75" customHeight="1">
      <c r="C18" s="110" t="s">
        <v>181</v>
      </c>
      <c r="D18" s="55"/>
      <c r="E18" s="183">
        <v>6</v>
      </c>
      <c r="F18" s="131"/>
    </row>
    <row r="19" spans="3:6" ht="19.5" customHeight="1">
      <c r="C19" s="56" t="s">
        <v>220</v>
      </c>
      <c r="D19" s="55"/>
      <c r="E19" s="57">
        <f>SUM(E8:E18)</f>
        <v>79</v>
      </c>
      <c r="F19" s="131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55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43" customWidth="1"/>
  </cols>
  <sheetData>
    <row r="1" spans="5:8" ht="15.75">
      <c r="E1" s="1" t="str">
        <f>Startlist!$F1</f>
        <v> </v>
      </c>
      <c r="H1" s="147"/>
    </row>
    <row r="2" spans="2:8" ht="15" customHeight="1">
      <c r="B2" s="2"/>
      <c r="C2" s="3"/>
      <c r="E2" s="1" t="str">
        <f>Startlist!$F2</f>
        <v>Harju Rally</v>
      </c>
      <c r="H2" s="148"/>
    </row>
    <row r="3" spans="2:8" ht="15">
      <c r="B3" s="2"/>
      <c r="C3" s="3"/>
      <c r="E3" s="54" t="str">
        <f>Startlist!$F3</f>
        <v>23-24 May 2014</v>
      </c>
      <c r="H3" s="148"/>
    </row>
    <row r="4" spans="2:8" ht="15">
      <c r="B4" s="2"/>
      <c r="C4" s="3"/>
      <c r="E4" s="54" t="str">
        <f>Startlist!$F4</f>
        <v>Harjumaa, ESTONIA</v>
      </c>
      <c r="H4" s="148"/>
    </row>
    <row r="5" spans="3:8" ht="15" customHeight="1">
      <c r="C5" s="3"/>
      <c r="H5" s="148"/>
    </row>
    <row r="6" spans="2:8" ht="15.75" customHeight="1">
      <c r="B6" s="181" t="s">
        <v>140</v>
      </c>
      <c r="C6" s="3"/>
      <c r="H6" s="120"/>
    </row>
    <row r="7" spans="2:8" ht="12.75">
      <c r="B7" s="179" t="s">
        <v>197</v>
      </c>
      <c r="C7" s="172" t="s">
        <v>178</v>
      </c>
      <c r="D7" s="173" t="s">
        <v>179</v>
      </c>
      <c r="E7" s="172"/>
      <c r="F7" s="174" t="s">
        <v>194</v>
      </c>
      <c r="G7" s="175" t="s">
        <v>193</v>
      </c>
      <c r="H7" s="180" t="s">
        <v>186</v>
      </c>
    </row>
    <row r="8" spans="1:8" ht="15" customHeight="1">
      <c r="A8" s="176">
        <v>1</v>
      </c>
      <c r="B8" s="137">
        <v>4</v>
      </c>
      <c r="C8" s="169" t="str">
        <f>VLOOKUP(B8,Startlist!B:F,2,FALSE)</f>
        <v>N4</v>
      </c>
      <c r="D8" s="170" t="str">
        <f>CONCATENATE(VLOOKUP(B8,Startlist!B:H,3,FALSE)," / ",VLOOKUP(B8,Startlist!B:H,4,FALSE))</f>
        <v>Alexey Lukyanuk / Alexey Arnautov</v>
      </c>
      <c r="E8" s="171" t="str">
        <f>VLOOKUP(B8,Startlist!B:F,5,FALSE)</f>
        <v>RUS</v>
      </c>
      <c r="F8" s="170" t="str">
        <f>VLOOKUP(B8,Startlist!B:H,7,FALSE)</f>
        <v>Mitsubishi Lancer Evo 10</v>
      </c>
      <c r="G8" s="170" t="str">
        <f>VLOOKUP(B8,Startlist!B:H,6,FALSE)</f>
        <v>EAMV</v>
      </c>
      <c r="H8" s="178" t="str">
        <f>VLOOKUP(B8,Results!B:N,11,FALSE)</f>
        <v>10.50,5</v>
      </c>
    </row>
    <row r="9" spans="1:8" ht="15" customHeight="1">
      <c r="A9" s="176">
        <f>A8+1</f>
        <v>2</v>
      </c>
      <c r="B9" s="137">
        <v>2</v>
      </c>
      <c r="C9" s="169" t="str">
        <f>VLOOKUP(B9,Startlist!B:F,2,FALSE)</f>
        <v>R4</v>
      </c>
      <c r="D9" s="170" t="str">
        <f>CONCATENATE(VLOOKUP(B9,Startlist!B:H,3,FALSE)," / ",VLOOKUP(B9,Startlist!B:H,4,FALSE))</f>
        <v>Karl Kruuda / Martin Järveoja</v>
      </c>
      <c r="E9" s="171" t="str">
        <f>VLOOKUP(B9,Startlist!B:F,5,FALSE)</f>
        <v>EST</v>
      </c>
      <c r="F9" s="170" t="str">
        <f>VLOOKUP(B9,Startlist!B:H,7,FALSE)</f>
        <v>Peugeot 208 T16</v>
      </c>
      <c r="G9" s="170" t="str">
        <f>VLOOKUP(B9,Startlist!B:H,6,FALSE)</f>
        <v>KARL KRUUDA</v>
      </c>
      <c r="H9" s="178" t="str">
        <f>VLOOKUP(B9,Results!B:N,11,FALSE)</f>
        <v>10.51,2</v>
      </c>
    </row>
    <row r="10" spans="1:8" ht="15" customHeight="1">
      <c r="A10" s="176">
        <f aca="true" t="shared" si="0" ref="A10:A55">A9+1</f>
        <v>3</v>
      </c>
      <c r="B10" s="177">
        <v>1</v>
      </c>
      <c r="C10" s="169" t="str">
        <f>VLOOKUP(B10,Startlist!B:F,2,FALSE)</f>
        <v>R4</v>
      </c>
      <c r="D10" s="170" t="str">
        <f>CONCATENATE(VLOOKUP(B10,Startlist!B:H,3,FALSE)," / ",VLOOKUP(B10,Startlist!B:H,4,FALSE))</f>
        <v>Timmu Kōrge / Erki Pints</v>
      </c>
      <c r="E10" s="171" t="str">
        <f>VLOOKUP(B10,Startlist!B:F,5,FALSE)</f>
        <v>EST</v>
      </c>
      <c r="F10" s="170" t="str">
        <f>VLOOKUP(B10,Startlist!B:H,7,FALSE)</f>
        <v>Ford Fiesta R5</v>
      </c>
      <c r="G10" s="170" t="str">
        <f>VLOOKUP(B10,Startlist!B:H,6,FALSE)</f>
        <v>MM-MOTORSPORT</v>
      </c>
      <c r="H10" s="178" t="str">
        <f>VLOOKUP(B10,Results!B:N,11,FALSE)</f>
        <v>10.53,5</v>
      </c>
    </row>
    <row r="11" spans="1:8" ht="15" customHeight="1">
      <c r="A11" s="176">
        <f t="shared" si="0"/>
        <v>4</v>
      </c>
      <c r="B11" s="137">
        <v>82</v>
      </c>
      <c r="C11" s="169" t="str">
        <f>VLOOKUP(B11,Startlist!B:F,2,FALSE)</f>
        <v>N4</v>
      </c>
      <c r="D11" s="170" t="str">
        <f>CONCATENATE(VLOOKUP(B11,Startlist!B:H,3,FALSE)," / ",VLOOKUP(B11,Startlist!B:H,4,FALSE))</f>
        <v>Kaspar Koitla / Andres Ots</v>
      </c>
      <c r="E11" s="171" t="str">
        <f>VLOOKUP(B11,Startlist!B:F,5,FALSE)</f>
        <v>EST</v>
      </c>
      <c r="F11" s="170" t="str">
        <f>VLOOKUP(B11,Startlist!B:H,7,FALSE)</f>
        <v>Mitsubishi Lancer Evo 10</v>
      </c>
      <c r="G11" s="170" t="str">
        <f>VLOOKUP(B11,Startlist!B:H,6,FALSE)</f>
        <v>ASRT RALLY TEAM</v>
      </c>
      <c r="H11" s="178" t="str">
        <f>VLOOKUP(B11,Results!B:N,11,FALSE)</f>
        <v>10.54,0</v>
      </c>
    </row>
    <row r="12" spans="1:8" ht="15" customHeight="1">
      <c r="A12" s="176">
        <f t="shared" si="0"/>
        <v>5</v>
      </c>
      <c r="B12" s="137">
        <v>8</v>
      </c>
      <c r="C12" s="169" t="str">
        <f>VLOOKUP(B12,Startlist!B:F,2,FALSE)</f>
        <v>N4</v>
      </c>
      <c r="D12" s="170" t="str">
        <f>CONCATENATE(VLOOKUP(B12,Startlist!B:H,3,FALSE)," / ",VLOOKUP(B12,Startlist!B:H,4,FALSE))</f>
        <v>Rainer Aus / Simo Koskinen</v>
      </c>
      <c r="E12" s="171" t="str">
        <f>VLOOKUP(B12,Startlist!B:F,5,FALSE)</f>
        <v>EST</v>
      </c>
      <c r="F12" s="170" t="str">
        <f>VLOOKUP(B12,Startlist!B:H,7,FALSE)</f>
        <v>Mitsubishi Lancer Evo 9</v>
      </c>
      <c r="G12" s="170" t="str">
        <f>VLOOKUP(B12,Startlist!B:H,6,FALSE)</f>
        <v>CARGLASS MOTORSPORT</v>
      </c>
      <c r="H12" s="178" t="str">
        <f>VLOOKUP(B12,Results!B:N,11,FALSE)</f>
        <v>11.11,0</v>
      </c>
    </row>
    <row r="13" spans="1:8" ht="15" customHeight="1">
      <c r="A13" s="176">
        <f t="shared" si="0"/>
        <v>6</v>
      </c>
      <c r="B13" s="137">
        <v>5</v>
      </c>
      <c r="C13" s="169" t="str">
        <f>VLOOKUP(B13,Startlist!B:F,2,FALSE)</f>
        <v>R4</v>
      </c>
      <c r="D13" s="170" t="str">
        <f>CONCATENATE(VLOOKUP(B13,Startlist!B:H,3,FALSE)," / ",VLOOKUP(B13,Startlist!B:H,4,FALSE))</f>
        <v>Raul Jeets / Andrus Toom</v>
      </c>
      <c r="E13" s="171" t="str">
        <f>VLOOKUP(B13,Startlist!B:F,5,FALSE)</f>
        <v>EST</v>
      </c>
      <c r="F13" s="170" t="str">
        <f>VLOOKUP(B13,Startlist!B:H,7,FALSE)</f>
        <v>Ford Fiesta R5</v>
      </c>
      <c r="G13" s="170" t="str">
        <f>VLOOKUP(B13,Startlist!B:H,6,FALSE)</f>
        <v>MM-MOTORSPORT</v>
      </c>
      <c r="H13" s="178" t="str">
        <f>VLOOKUP(B13,Results!B:N,11,FALSE)</f>
        <v>11.11,1</v>
      </c>
    </row>
    <row r="14" spans="1:8" ht="15" customHeight="1">
      <c r="A14" s="176">
        <f t="shared" si="0"/>
        <v>7</v>
      </c>
      <c r="B14" s="137">
        <v>10</v>
      </c>
      <c r="C14" s="169" t="str">
        <f>VLOOKUP(B14,Startlist!B:F,2,FALSE)</f>
        <v>N4</v>
      </c>
      <c r="D14" s="170" t="str">
        <f>CONCATENATE(VLOOKUP(B14,Startlist!B:H,3,FALSE)," / ",VLOOKUP(B14,Startlist!B:H,4,FALSE))</f>
        <v>Markus Abram / Rein Jōessar</v>
      </c>
      <c r="E14" s="171" t="str">
        <f>VLOOKUP(B14,Startlist!B:F,5,FALSE)</f>
        <v>EST</v>
      </c>
      <c r="F14" s="170" t="str">
        <f>VLOOKUP(B14,Startlist!B:H,7,FALSE)</f>
        <v>Mitsubishi Lancer Evo 10</v>
      </c>
      <c r="G14" s="170" t="str">
        <f>VLOOKUP(B14,Startlist!B:H,6,FALSE)</f>
        <v>ECOM MOTORSPORT</v>
      </c>
      <c r="H14" s="178" t="str">
        <f>VLOOKUP(B14,Results!B:N,11,FALSE)</f>
        <v>11.12,4</v>
      </c>
    </row>
    <row r="15" spans="1:8" ht="15" customHeight="1">
      <c r="A15" s="176">
        <f t="shared" si="0"/>
        <v>8</v>
      </c>
      <c r="B15" s="137">
        <v>3</v>
      </c>
      <c r="C15" s="169" t="str">
        <f>VLOOKUP(B15,Startlist!B:F,2,FALSE)</f>
        <v>R4</v>
      </c>
      <c r="D15" s="170" t="str">
        <f>CONCATENATE(VLOOKUP(B15,Startlist!B:H,3,FALSE)," / ",VLOOKUP(B15,Startlist!B:H,4,FALSE))</f>
        <v>Joni Nikko / Jarno Ottman</v>
      </c>
      <c r="E15" s="171" t="str">
        <f>VLOOKUP(B15,Startlist!B:F,5,FALSE)</f>
        <v>FIN</v>
      </c>
      <c r="F15" s="170" t="str">
        <f>VLOOKUP(B15,Startlist!B:H,7,FALSE)</f>
        <v>Mitsubishi Lancer Evo 9</v>
      </c>
      <c r="G15" s="170" t="str">
        <f>VLOOKUP(B15,Startlist!B:H,6,FALSE)</f>
        <v>L.A.D SERVICE</v>
      </c>
      <c r="H15" s="178" t="str">
        <f>VLOOKUP(B15,Results!B:N,11,FALSE)</f>
        <v>11.17,7</v>
      </c>
    </row>
    <row r="16" spans="1:8" ht="15" customHeight="1">
      <c r="A16" s="176">
        <f t="shared" si="0"/>
        <v>9</v>
      </c>
      <c r="B16" s="137">
        <v>9</v>
      </c>
      <c r="C16" s="169" t="str">
        <f>VLOOKUP(B16,Startlist!B:F,2,FALSE)</f>
        <v>N4</v>
      </c>
      <c r="D16" s="170" t="str">
        <f>CONCATENATE(VLOOKUP(B16,Startlist!B:H,3,FALSE)," / ",VLOOKUP(B16,Startlist!B:H,4,FALSE))</f>
        <v>Roland Murakas / Kalle Adler</v>
      </c>
      <c r="E16" s="171" t="str">
        <f>VLOOKUP(B16,Startlist!B:F,5,FALSE)</f>
        <v>EST</v>
      </c>
      <c r="F16" s="170" t="str">
        <f>VLOOKUP(B16,Startlist!B:H,7,FALSE)</f>
        <v>Mitsubishi Lancer Evo 10</v>
      </c>
      <c r="G16" s="170" t="str">
        <f>VLOOKUP(B16,Startlist!B:H,6,FALSE)</f>
        <v>PROREHV RALLY TEAM</v>
      </c>
      <c r="H16" s="178" t="str">
        <f>VLOOKUP(B16,Results!B:N,11,FALSE)</f>
        <v>11.19,3</v>
      </c>
    </row>
    <row r="17" spans="1:8" ht="15" customHeight="1">
      <c r="A17" s="176">
        <f t="shared" si="0"/>
        <v>10</v>
      </c>
      <c r="B17" s="137">
        <v>17</v>
      </c>
      <c r="C17" s="169" t="str">
        <f>VLOOKUP(B17,Startlist!B:F,2,FALSE)</f>
        <v>A6</v>
      </c>
      <c r="D17" s="170" t="str">
        <f>CONCATENATE(VLOOKUP(B17,Startlist!B:H,3,FALSE)," / ",VLOOKUP(B17,Startlist!B:H,4,FALSE))</f>
        <v>Sander Pärn / James Morgan</v>
      </c>
      <c r="E17" s="171" t="str">
        <f>VLOOKUP(B17,Startlist!B:F,5,FALSE)</f>
        <v>EST / UK</v>
      </c>
      <c r="F17" s="170" t="str">
        <f>VLOOKUP(B17,Startlist!B:H,7,FALSE)</f>
        <v>Ford Fiesta R2</v>
      </c>
      <c r="G17" s="170" t="str">
        <f>VLOOKUP(B17,Startlist!B:H,6,FALSE)</f>
        <v>SP RALLY PROJECT</v>
      </c>
      <c r="H17" s="178" t="str">
        <f>VLOOKUP(B17,Results!B:N,11,FALSE)</f>
        <v>11.46,2</v>
      </c>
    </row>
    <row r="18" spans="1:8" ht="15" customHeight="1">
      <c r="A18" s="176">
        <f t="shared" si="0"/>
        <v>11</v>
      </c>
      <c r="B18" s="137">
        <v>30</v>
      </c>
      <c r="C18" s="169" t="str">
        <f>VLOOKUP(B18,Startlist!B:F,2,FALSE)</f>
        <v>E12</v>
      </c>
      <c r="D18" s="170" t="str">
        <f>CONCATENATE(VLOOKUP(B18,Startlist!B:H,3,FALSE)," / ",VLOOKUP(B18,Startlist!B:H,4,FALSE))</f>
        <v>Meelis Orgla / Jaan Halliste</v>
      </c>
      <c r="E18" s="171" t="str">
        <f>VLOOKUP(B18,Startlist!B:F,5,FALSE)</f>
        <v>EST</v>
      </c>
      <c r="F18" s="170" t="str">
        <f>VLOOKUP(B18,Startlist!B:H,7,FALSE)</f>
        <v>Mitsubishi Lancer Evo 7</v>
      </c>
      <c r="G18" s="170" t="str">
        <f>VLOOKUP(B18,Startlist!B:H,6,FALSE)</f>
        <v>KAUR MOTORSPORT</v>
      </c>
      <c r="H18" s="178" t="str">
        <f>VLOOKUP(B18,Results!B:N,11,FALSE)</f>
        <v>11.49,9</v>
      </c>
    </row>
    <row r="19" spans="1:8" ht="15" customHeight="1">
      <c r="A19" s="176">
        <f t="shared" si="0"/>
        <v>12</v>
      </c>
      <c r="B19" s="137">
        <v>22</v>
      </c>
      <c r="C19" s="169" t="str">
        <f>VLOOKUP(B19,Startlist!B:F,2,FALSE)</f>
        <v>E11</v>
      </c>
      <c r="D19" s="170" t="str">
        <f>CONCATENATE(VLOOKUP(B19,Startlist!B:H,3,FALSE)," / ",VLOOKUP(B19,Startlist!B:H,4,FALSE))</f>
        <v>Einar Laipaik / Siimo Suvemaa</v>
      </c>
      <c r="E19" s="171" t="str">
        <f>VLOOKUP(B19,Startlist!B:F,5,FALSE)</f>
        <v>EST</v>
      </c>
      <c r="F19" s="170" t="str">
        <f>VLOOKUP(B19,Startlist!B:H,7,FALSE)</f>
        <v>BMW M3</v>
      </c>
      <c r="G19" s="170" t="str">
        <f>VLOOKUP(B19,Startlist!B:H,6,FALSE)</f>
        <v>LAITSE RALLYPARK</v>
      </c>
      <c r="H19" s="178" t="str">
        <f>VLOOKUP(B19,Results!B:N,11,FALSE)</f>
        <v>11.54,4</v>
      </c>
    </row>
    <row r="20" spans="1:8" ht="15" customHeight="1">
      <c r="A20" s="176">
        <f t="shared" si="0"/>
        <v>13</v>
      </c>
      <c r="B20" s="137">
        <v>19</v>
      </c>
      <c r="C20" s="169" t="str">
        <f>VLOOKUP(B20,Startlist!B:F,2,FALSE)</f>
        <v>E12</v>
      </c>
      <c r="D20" s="170" t="str">
        <f>CONCATENATE(VLOOKUP(B20,Startlist!B:H,3,FALSE)," / ",VLOOKUP(B20,Startlist!B:H,4,FALSE))</f>
        <v>Allan Ilves / Kristo Tamm</v>
      </c>
      <c r="E20" s="171" t="str">
        <f>VLOOKUP(B20,Startlist!B:F,5,FALSE)</f>
        <v>EST</v>
      </c>
      <c r="F20" s="170" t="str">
        <f>VLOOKUP(B20,Startlist!B:H,7,FALSE)</f>
        <v>Mitsubishi Lancer Evo 8</v>
      </c>
      <c r="G20" s="170" t="str">
        <f>VLOOKUP(B20,Startlist!B:H,6,FALSE)</f>
        <v>KAUR MOTORSPORT</v>
      </c>
      <c r="H20" s="178" t="str">
        <f>VLOOKUP(B20,Results!B:N,11,FALSE)</f>
        <v>12.00,5</v>
      </c>
    </row>
    <row r="21" spans="1:8" ht="15" customHeight="1">
      <c r="A21" s="176">
        <f t="shared" si="0"/>
        <v>14</v>
      </c>
      <c r="B21" s="137">
        <v>39</v>
      </c>
      <c r="C21" s="169" t="str">
        <f>VLOOKUP(B21,Startlist!B:F,2,FALSE)</f>
        <v>N4</v>
      </c>
      <c r="D21" s="170" t="str">
        <f>CONCATENATE(VLOOKUP(B21,Startlist!B:H,3,FALSE)," / ",VLOOKUP(B21,Startlist!B:H,4,FALSE))</f>
        <v>Mait Maarend / Mihkel Kapp</v>
      </c>
      <c r="E21" s="171" t="str">
        <f>VLOOKUP(B21,Startlist!B:F,5,FALSE)</f>
        <v>EST</v>
      </c>
      <c r="F21" s="170" t="str">
        <f>VLOOKUP(B21,Startlist!B:H,7,FALSE)</f>
        <v>Mitsubishi Lancer Evo 10</v>
      </c>
      <c r="G21" s="170" t="str">
        <f>VLOOKUP(B21,Startlist!B:H,6,FALSE)</f>
        <v>MIHKEL KAPP</v>
      </c>
      <c r="H21" s="178" t="str">
        <f>VLOOKUP(B21,Results!B:N,11,FALSE)</f>
        <v>12.01,0</v>
      </c>
    </row>
    <row r="22" spans="1:8" ht="15" customHeight="1">
      <c r="A22" s="176">
        <f t="shared" si="0"/>
        <v>15</v>
      </c>
      <c r="B22" s="137">
        <v>12</v>
      </c>
      <c r="C22" s="169" t="str">
        <f>VLOOKUP(B22,Startlist!B:F,2,FALSE)</f>
        <v>E12</v>
      </c>
      <c r="D22" s="170" t="str">
        <f>CONCATENATE(VLOOKUP(B22,Startlist!B:H,3,FALSE)," / ",VLOOKUP(B22,Startlist!B:H,4,FALSE))</f>
        <v>Hendrik Kers / Viljo Vider</v>
      </c>
      <c r="E22" s="171" t="str">
        <f>VLOOKUP(B22,Startlist!B:F,5,FALSE)</f>
        <v>EST</v>
      </c>
      <c r="F22" s="170" t="str">
        <f>VLOOKUP(B22,Startlist!B:H,7,FALSE)</f>
        <v>Mitsubishi Lancer Evo 5</v>
      </c>
      <c r="G22" s="170" t="str">
        <f>VLOOKUP(B22,Startlist!B:H,6,FALSE)</f>
        <v>PSC MOTORSPORT</v>
      </c>
      <c r="H22" s="178" t="str">
        <f>VLOOKUP(B22,Results!B:N,11,FALSE)</f>
        <v>12.01,9</v>
      </c>
    </row>
    <row r="23" spans="1:8" ht="15" customHeight="1">
      <c r="A23" s="176">
        <f t="shared" si="0"/>
        <v>16</v>
      </c>
      <c r="B23" s="137">
        <v>14</v>
      </c>
      <c r="C23" s="169" t="str">
        <f>VLOOKUP(B23,Startlist!B:F,2,FALSE)</f>
        <v>R4</v>
      </c>
      <c r="D23" s="170" t="str">
        <f>CONCATENATE(VLOOKUP(B23,Startlist!B:H,3,FALSE)," / ",VLOOKUP(B23,Startlist!B:H,4,FALSE))</f>
        <v>Radik Shaymiev / Maxim Tsvetkov</v>
      </c>
      <c r="E23" s="171" t="str">
        <f>VLOOKUP(B23,Startlist!B:F,5,FALSE)</f>
        <v>RUS</v>
      </c>
      <c r="F23" s="170" t="str">
        <f>VLOOKUP(B23,Startlist!B:H,7,FALSE)</f>
        <v>Peugeot 207 Sport</v>
      </c>
      <c r="G23" s="170" t="str">
        <f>VLOOKUP(B23,Startlist!B:H,6,FALSE)</f>
        <v>TAIF RALLY TEAM</v>
      </c>
      <c r="H23" s="178" t="str">
        <f>VLOOKUP(B23,Results!B:N,11,FALSE)</f>
        <v>12.04,2</v>
      </c>
    </row>
    <row r="24" spans="1:8" ht="15" customHeight="1">
      <c r="A24" s="176">
        <f t="shared" si="0"/>
        <v>17</v>
      </c>
      <c r="B24" s="137">
        <v>11</v>
      </c>
      <c r="C24" s="169" t="str">
        <f>VLOOKUP(B24,Startlist!B:F,2,FALSE)</f>
        <v>E11</v>
      </c>
      <c r="D24" s="170" t="str">
        <f>CONCATENATE(VLOOKUP(B24,Startlist!B:H,3,FALSE)," / ",VLOOKUP(B24,Startlist!B:H,4,FALSE))</f>
        <v>Toomas Vask / Taaniel Tigas</v>
      </c>
      <c r="E24" s="171" t="str">
        <f>VLOOKUP(B24,Startlist!B:F,5,FALSE)</f>
        <v>EST</v>
      </c>
      <c r="F24" s="170" t="str">
        <f>VLOOKUP(B24,Startlist!B:H,7,FALSE)</f>
        <v>BMW M3</v>
      </c>
      <c r="G24" s="170" t="str">
        <f>VLOOKUP(B24,Startlist!B:H,6,FALSE)</f>
        <v>MS RACING</v>
      </c>
      <c r="H24" s="178" t="str">
        <f>VLOOKUP(B24,Results!B:N,11,FALSE)</f>
        <v>12.04,4</v>
      </c>
    </row>
    <row r="25" spans="1:8" ht="15" customHeight="1">
      <c r="A25" s="176">
        <f t="shared" si="0"/>
        <v>18</v>
      </c>
      <c r="B25" s="137">
        <v>38</v>
      </c>
      <c r="C25" s="169" t="str">
        <f>VLOOKUP(B25,Startlist!B:F,2,FALSE)</f>
        <v>E11</v>
      </c>
      <c r="D25" s="170" t="str">
        <f>CONCATENATE(VLOOKUP(B25,Startlist!B:H,3,FALSE)," / ",VLOOKUP(B25,Startlist!B:H,4,FALSE))</f>
        <v>Andrus Vahi / Alo Ivask</v>
      </c>
      <c r="E25" s="171" t="str">
        <f>VLOOKUP(B25,Startlist!B:F,5,FALSE)</f>
        <v>EST</v>
      </c>
      <c r="F25" s="170" t="str">
        <f>VLOOKUP(B25,Startlist!B:H,7,FALSE)</f>
        <v>BMW M3</v>
      </c>
      <c r="G25" s="170" t="str">
        <f>VLOOKUP(B25,Startlist!B:H,6,FALSE)</f>
        <v>ECOM MOTORSPORT</v>
      </c>
      <c r="H25" s="178" t="str">
        <f>VLOOKUP(B25,Results!B:N,11,FALSE)</f>
        <v>12.10,8</v>
      </c>
    </row>
    <row r="26" spans="1:8" ht="15" customHeight="1">
      <c r="A26" s="176">
        <f t="shared" si="0"/>
        <v>19</v>
      </c>
      <c r="B26" s="137">
        <v>33</v>
      </c>
      <c r="C26" s="169" t="str">
        <f>VLOOKUP(B26,Startlist!B:F,2,FALSE)</f>
        <v>E10</v>
      </c>
      <c r="D26" s="170" t="str">
        <f>CONCATENATE(VLOOKUP(B26,Startlist!B:H,3,FALSE)," / ",VLOOKUP(B26,Startlist!B:H,4,FALSE))</f>
        <v>Harri Rodendau / Tom Rist</v>
      </c>
      <c r="E26" s="171" t="str">
        <f>VLOOKUP(B26,Startlist!B:F,5,FALSE)</f>
        <v>EST</v>
      </c>
      <c r="F26" s="170" t="str">
        <f>VLOOKUP(B26,Startlist!B:H,7,FALSE)</f>
        <v>Ford Escort MK2</v>
      </c>
      <c r="G26" s="170" t="str">
        <f>VLOOKUP(B26,Startlist!B:H,6,FALSE)</f>
        <v>OMP MOTOSPORT</v>
      </c>
      <c r="H26" s="178" t="str">
        <f>VLOOKUP(B26,Results!B:N,11,FALSE)</f>
        <v>12.11,9</v>
      </c>
    </row>
    <row r="27" spans="1:8" ht="15" customHeight="1">
      <c r="A27" s="176">
        <f t="shared" si="0"/>
        <v>20</v>
      </c>
      <c r="B27" s="137">
        <v>21</v>
      </c>
      <c r="C27" s="169" t="str">
        <f>VLOOKUP(B27,Startlist!B:F,2,FALSE)</f>
        <v>E12</v>
      </c>
      <c r="D27" s="170" t="str">
        <f>CONCATENATE(VLOOKUP(B27,Startlist!B:H,3,FALSE)," / ",VLOOKUP(B27,Startlist!B:H,4,FALSE))</f>
        <v>Aiko Aigro / Kermo Kärtmann</v>
      </c>
      <c r="E27" s="171" t="str">
        <f>VLOOKUP(B27,Startlist!B:F,5,FALSE)</f>
        <v>EST</v>
      </c>
      <c r="F27" s="170" t="str">
        <f>VLOOKUP(B27,Startlist!B:H,7,FALSE)</f>
        <v>Mitsubishi Lancer Evo 6</v>
      </c>
      <c r="G27" s="170" t="str">
        <f>VLOOKUP(B27,Startlist!B:H,6,FALSE)</f>
        <v>TIKKRI MOTORSPORT</v>
      </c>
      <c r="H27" s="178" t="str">
        <f>VLOOKUP(B27,Results!B:N,11,FALSE)</f>
        <v>12.14,8</v>
      </c>
    </row>
    <row r="28" spans="1:8" ht="15" customHeight="1">
      <c r="A28" s="176">
        <f t="shared" si="0"/>
        <v>21</v>
      </c>
      <c r="B28" s="137">
        <v>23</v>
      </c>
      <c r="C28" s="169" t="str">
        <f>VLOOKUP(B28,Startlist!B:F,2,FALSE)</f>
        <v>A6</v>
      </c>
      <c r="D28" s="170" t="str">
        <f>CONCATENATE(VLOOKUP(B28,Startlist!B:H,3,FALSE)," / ",VLOOKUP(B28,Startlist!B:H,4,FALSE))</f>
        <v>Rasmus Uustulnd / Imre Kuusk</v>
      </c>
      <c r="E28" s="171" t="str">
        <f>VLOOKUP(B28,Startlist!B:F,5,FALSE)</f>
        <v>EST</v>
      </c>
      <c r="F28" s="170" t="str">
        <f>VLOOKUP(B28,Startlist!B:H,7,FALSE)</f>
        <v>Ford Fiesta R2</v>
      </c>
      <c r="G28" s="170" t="str">
        <f>VLOOKUP(B28,Startlist!B:H,6,FALSE)</f>
        <v>SAR-TECH MOTORSPORT</v>
      </c>
      <c r="H28" s="178" t="str">
        <f>VLOOKUP(B28,Results!B:N,11,FALSE)</f>
        <v>12.15,0</v>
      </c>
    </row>
    <row r="29" spans="1:8" ht="15" customHeight="1">
      <c r="A29" s="176">
        <f t="shared" si="0"/>
        <v>22</v>
      </c>
      <c r="B29" s="137">
        <v>24</v>
      </c>
      <c r="C29" s="169" t="str">
        <f>VLOOKUP(B29,Startlist!B:F,2,FALSE)</f>
        <v>A6</v>
      </c>
      <c r="D29" s="170" t="str">
        <f>CONCATENATE(VLOOKUP(B29,Startlist!B:H,3,FALSE)," / ",VLOOKUP(B29,Startlist!B:H,4,FALSE))</f>
        <v>Kristen Kelement / Timo Kasesalu</v>
      </c>
      <c r="E29" s="171" t="str">
        <f>VLOOKUP(B29,Startlist!B:F,5,FALSE)</f>
        <v>EST</v>
      </c>
      <c r="F29" s="170" t="str">
        <f>VLOOKUP(B29,Startlist!B:H,7,FALSE)</f>
        <v>Citroen C2 R2 MAX</v>
      </c>
      <c r="G29" s="170" t="str">
        <f>VLOOKUP(B29,Startlist!B:H,6,FALSE)</f>
        <v>RS RACING</v>
      </c>
      <c r="H29" s="178" t="str">
        <f>VLOOKUP(B29,Results!B:N,11,FALSE)</f>
        <v>12.18,3</v>
      </c>
    </row>
    <row r="30" spans="1:8" ht="15" customHeight="1">
      <c r="A30" s="176">
        <f t="shared" si="0"/>
        <v>23</v>
      </c>
      <c r="B30" s="137">
        <v>64</v>
      </c>
      <c r="C30" s="169" t="str">
        <f>VLOOKUP(B30,Startlist!B:F,2,FALSE)</f>
        <v>A7</v>
      </c>
      <c r="D30" s="170" t="str">
        <f>CONCATENATE(VLOOKUP(B30,Startlist!B:H,3,FALSE)," / ",VLOOKUP(B30,Startlist!B:H,4,FALSE))</f>
        <v>Mikhail Skripnikov / Anton Grechko</v>
      </c>
      <c r="E30" s="171" t="str">
        <f>VLOOKUP(B30,Startlist!B:F,5,FALSE)</f>
        <v>RUS</v>
      </c>
      <c r="F30" s="170" t="str">
        <f>VLOOKUP(B30,Startlist!B:H,7,FALSE)</f>
        <v>Renault Clio R3</v>
      </c>
      <c r="G30" s="170" t="str">
        <f>VLOOKUP(B30,Startlist!B:H,6,FALSE)</f>
        <v>THOMAS BETON RACING</v>
      </c>
      <c r="H30" s="178" t="str">
        <f>VLOOKUP(B30,Results!B:N,11,FALSE)</f>
        <v>12.20,2</v>
      </c>
    </row>
    <row r="31" spans="1:8" ht="15" customHeight="1">
      <c r="A31" s="176">
        <f t="shared" si="0"/>
        <v>24</v>
      </c>
      <c r="B31" s="137">
        <v>31</v>
      </c>
      <c r="C31" s="169" t="str">
        <f>VLOOKUP(B31,Startlist!B:F,2,FALSE)</f>
        <v>A7</v>
      </c>
      <c r="D31" s="170" t="str">
        <f>CONCATENATE(VLOOKUP(B31,Startlist!B:H,3,FALSE)," / ",VLOOKUP(B31,Startlist!B:H,4,FALSE))</f>
        <v>Kristo Subi / Teele Sepp</v>
      </c>
      <c r="E31" s="171" t="str">
        <f>VLOOKUP(B31,Startlist!B:F,5,FALSE)</f>
        <v>EST</v>
      </c>
      <c r="F31" s="170" t="str">
        <f>VLOOKUP(B31,Startlist!B:H,7,FALSE)</f>
        <v>Honda Civic Type-R</v>
      </c>
      <c r="G31" s="170" t="str">
        <f>VLOOKUP(B31,Startlist!B:H,6,FALSE)</f>
        <v>ECOM MOTORSPORT</v>
      </c>
      <c r="H31" s="178" t="str">
        <f>VLOOKUP(B31,Results!B:N,11,FALSE)</f>
        <v>12.24,4</v>
      </c>
    </row>
    <row r="32" spans="1:8" ht="15" customHeight="1">
      <c r="A32" s="176">
        <f t="shared" si="0"/>
        <v>25</v>
      </c>
      <c r="B32" s="137">
        <v>40</v>
      </c>
      <c r="C32" s="169" t="str">
        <f>VLOOKUP(B32,Startlist!B:F,2,FALSE)</f>
        <v>A6</v>
      </c>
      <c r="D32" s="170" t="str">
        <f>CONCATENATE(VLOOKUP(B32,Startlist!B:H,3,FALSE)," / ",VLOOKUP(B32,Startlist!B:H,4,FALSE))</f>
        <v>Niko-Pekka Nieminen / Kuldar Sikk</v>
      </c>
      <c r="E32" s="171" t="str">
        <f>VLOOKUP(B32,Startlist!B:F,5,FALSE)</f>
        <v>FIN / EST</v>
      </c>
      <c r="F32" s="170" t="str">
        <f>VLOOKUP(B32,Startlist!B:H,7,FALSE)</f>
        <v>Ford Fiesta R2</v>
      </c>
      <c r="G32" s="170" t="str">
        <f>VLOOKUP(B32,Startlist!B:H,6,FALSE)</f>
        <v>MM-MOTORSPORT</v>
      </c>
      <c r="H32" s="178" t="str">
        <f>VLOOKUP(B32,Results!B:N,11,FALSE)</f>
        <v>12.28,0</v>
      </c>
    </row>
    <row r="33" spans="1:8" ht="15" customHeight="1">
      <c r="A33" s="176">
        <f t="shared" si="0"/>
        <v>26</v>
      </c>
      <c r="B33" s="137">
        <v>50</v>
      </c>
      <c r="C33" s="169" t="str">
        <f>VLOOKUP(B33,Startlist!B:F,2,FALSE)</f>
        <v>A6</v>
      </c>
      <c r="D33" s="170" t="str">
        <f>CONCATENATE(VLOOKUP(B33,Startlist!B:H,3,FALSE)," / ",VLOOKUP(B33,Startlist!B:H,4,FALSE))</f>
        <v>Gustav Kruuda / Ken Järveoja</v>
      </c>
      <c r="E33" s="171" t="str">
        <f>VLOOKUP(B33,Startlist!B:F,5,FALSE)</f>
        <v>EST</v>
      </c>
      <c r="F33" s="170" t="str">
        <f>VLOOKUP(B33,Startlist!B:H,7,FALSE)</f>
        <v>Ford Fiesta R2</v>
      </c>
      <c r="G33" s="170" t="str">
        <f>VLOOKUP(B33,Startlist!B:H,6,FALSE)</f>
        <v>ME3 RALLYTEAM</v>
      </c>
      <c r="H33" s="178" t="str">
        <f>VLOOKUP(B33,Results!B:N,11,FALSE)</f>
        <v>12.28,4</v>
      </c>
    </row>
    <row r="34" spans="1:8" ht="15" customHeight="1">
      <c r="A34" s="176">
        <f t="shared" si="0"/>
        <v>27</v>
      </c>
      <c r="B34" s="137">
        <v>46</v>
      </c>
      <c r="C34" s="169" t="str">
        <f>VLOOKUP(B34,Startlist!B:F,2,FALSE)</f>
        <v>A7</v>
      </c>
      <c r="D34" s="170" t="str">
        <f>CONCATENATE(VLOOKUP(B34,Startlist!B:H,3,FALSE)," / ",VLOOKUP(B34,Startlist!B:H,4,FALSE))</f>
        <v>Kevin Kuusik / Carl Terras</v>
      </c>
      <c r="E34" s="171" t="str">
        <f>VLOOKUP(B34,Startlist!B:F,5,FALSE)</f>
        <v>EST</v>
      </c>
      <c r="F34" s="170" t="str">
        <f>VLOOKUP(B34,Startlist!B:H,7,FALSE)</f>
        <v>Renault Clio Ragnotti</v>
      </c>
      <c r="G34" s="170" t="str">
        <f>VLOOKUP(B34,Startlist!B:H,6,FALSE)</f>
        <v>OT RACING</v>
      </c>
      <c r="H34" s="178" t="str">
        <f>VLOOKUP(B34,Results!B:N,11,FALSE)</f>
        <v>12.28,5</v>
      </c>
    </row>
    <row r="35" spans="1:8" ht="15" customHeight="1">
      <c r="A35" s="176">
        <f t="shared" si="0"/>
        <v>28</v>
      </c>
      <c r="B35" s="137">
        <v>44</v>
      </c>
      <c r="C35" s="169" t="str">
        <f>VLOOKUP(B35,Startlist!B:F,2,FALSE)</f>
        <v>E10</v>
      </c>
      <c r="D35" s="170" t="str">
        <f>CONCATENATE(VLOOKUP(B35,Startlist!B:H,3,FALSE)," / ",VLOOKUP(B35,Startlist!B:H,4,FALSE))</f>
        <v>Martin Saar / Allar Heina</v>
      </c>
      <c r="E35" s="171" t="str">
        <f>VLOOKUP(B35,Startlist!B:F,5,FALSE)</f>
        <v>EST</v>
      </c>
      <c r="F35" s="170" t="str">
        <f>VLOOKUP(B35,Startlist!B:H,7,FALSE)</f>
        <v>VW Golf 2</v>
      </c>
      <c r="G35" s="170" t="str">
        <f>VLOOKUP(B35,Startlist!B:H,6,FALSE)</f>
        <v>OPTITRANS TEHNIKASPORT</v>
      </c>
      <c r="H35" s="178" t="str">
        <f>VLOOKUP(B35,Results!B:N,11,FALSE)</f>
        <v>12.28,8</v>
      </c>
    </row>
    <row r="36" spans="1:8" ht="15" customHeight="1">
      <c r="A36" s="176">
        <f t="shared" si="0"/>
        <v>29</v>
      </c>
      <c r="B36" s="137">
        <v>36</v>
      </c>
      <c r="C36" s="169" t="str">
        <f>VLOOKUP(B36,Startlist!B:F,2,FALSE)</f>
        <v>A6</v>
      </c>
      <c r="D36" s="170" t="str">
        <f>CONCATENATE(VLOOKUP(B36,Startlist!B:H,3,FALSE)," / ",VLOOKUP(B36,Startlist!B:H,4,FALSE))</f>
        <v>Kenneth Sepp / Tanel Kasesalu</v>
      </c>
      <c r="E36" s="171" t="str">
        <f>VLOOKUP(B36,Startlist!B:F,5,FALSE)</f>
        <v>EST</v>
      </c>
      <c r="F36" s="170" t="str">
        <f>VLOOKUP(B36,Startlist!B:H,7,FALSE)</f>
        <v>Citroen C2 R2 MAX</v>
      </c>
      <c r="G36" s="170" t="str">
        <f>VLOOKUP(B36,Startlist!B:H,6,FALSE)</f>
        <v>SAR-TECH MOTORSPORT</v>
      </c>
      <c r="H36" s="178" t="str">
        <f>VLOOKUP(B36,Results!B:N,11,FALSE)</f>
        <v>12.48,0</v>
      </c>
    </row>
    <row r="37" spans="1:8" ht="15" customHeight="1">
      <c r="A37" s="176">
        <f t="shared" si="0"/>
        <v>30</v>
      </c>
      <c r="B37" s="137">
        <v>55</v>
      </c>
      <c r="C37" s="169" t="str">
        <f>VLOOKUP(B37,Startlist!B:F,2,FALSE)</f>
        <v>E11</v>
      </c>
      <c r="D37" s="170" t="str">
        <f>CONCATENATE(VLOOKUP(B37,Startlist!B:H,3,FALSE)," / ",VLOOKUP(B37,Startlist!B:H,4,FALSE))</f>
        <v>Esa Uski / Jouni Jäkkilä</v>
      </c>
      <c r="E37" s="171" t="str">
        <f>VLOOKUP(B37,Startlist!B:F,5,FALSE)</f>
        <v>FIN</v>
      </c>
      <c r="F37" s="170" t="str">
        <f>VLOOKUP(B37,Startlist!B:H,7,FALSE)</f>
        <v>BMW 325i</v>
      </c>
      <c r="G37" s="170" t="str">
        <f>VLOOKUP(B37,Startlist!B:H,6,FALSE)</f>
        <v>ESA USKI</v>
      </c>
      <c r="H37" s="178" t="str">
        <f>VLOOKUP(B37,Results!B:N,11,FALSE)</f>
        <v>12.50,5</v>
      </c>
    </row>
    <row r="38" spans="1:8" ht="15" customHeight="1">
      <c r="A38" s="176">
        <f t="shared" si="0"/>
        <v>31</v>
      </c>
      <c r="B38" s="137">
        <v>34</v>
      </c>
      <c r="C38" s="169" t="str">
        <f>VLOOKUP(B38,Startlist!B:F,2,FALSE)</f>
        <v>E11</v>
      </c>
      <c r="D38" s="170" t="str">
        <f>CONCATENATE(VLOOKUP(B38,Startlist!B:H,3,FALSE)," / ",VLOOKUP(B38,Startlist!B:H,4,FALSE))</f>
        <v>Dmitry Nikonchuk / Alexander Potesov</v>
      </c>
      <c r="E38" s="171" t="str">
        <f>VLOOKUP(B38,Startlist!B:F,5,FALSE)</f>
        <v>RUS</v>
      </c>
      <c r="F38" s="170" t="str">
        <f>VLOOKUP(B38,Startlist!B:H,7,FALSE)</f>
        <v>BMW M3</v>
      </c>
      <c r="G38" s="170" t="str">
        <f>VLOOKUP(B38,Startlist!B:H,6,FALSE)</f>
        <v>RALLYSTORE.RU</v>
      </c>
      <c r="H38" s="178" t="str">
        <f>VLOOKUP(B38,Results!B:N,11,FALSE)</f>
        <v>12.59,4</v>
      </c>
    </row>
    <row r="39" spans="1:8" ht="15" customHeight="1">
      <c r="A39" s="176">
        <f t="shared" si="0"/>
        <v>32</v>
      </c>
      <c r="B39" s="137">
        <v>52</v>
      </c>
      <c r="C39" s="169" t="str">
        <f>VLOOKUP(B39,Startlist!B:F,2,FALSE)</f>
        <v>E11</v>
      </c>
      <c r="D39" s="170" t="str">
        <f>CONCATENATE(VLOOKUP(B39,Startlist!B:H,3,FALSE)," / ",VLOOKUP(B39,Startlist!B:H,4,FALSE))</f>
        <v>Vadim Lelyukh / Aleksandr Danilovskii</v>
      </c>
      <c r="E39" s="171" t="str">
        <f>VLOOKUP(B39,Startlist!B:F,5,FALSE)</f>
        <v>RUS</v>
      </c>
      <c r="F39" s="170" t="str">
        <f>VLOOKUP(B39,Startlist!B:H,7,FALSE)</f>
        <v>BMW M3</v>
      </c>
      <c r="G39" s="170" t="str">
        <f>VLOOKUP(B39,Startlist!B:H,6,FALSE)</f>
        <v>CSVP</v>
      </c>
      <c r="H39" s="178" t="str">
        <f>VLOOKUP(B39,Results!B:N,11,FALSE)</f>
        <v>13.06,0</v>
      </c>
    </row>
    <row r="40" spans="1:8" ht="15" customHeight="1">
      <c r="A40" s="176">
        <f t="shared" si="0"/>
        <v>33</v>
      </c>
      <c r="B40" s="137">
        <v>54</v>
      </c>
      <c r="C40" s="169" t="str">
        <f>VLOOKUP(B40,Startlist!B:F,2,FALSE)</f>
        <v>E10</v>
      </c>
      <c r="D40" s="170" t="str">
        <f>CONCATENATE(VLOOKUP(B40,Startlist!B:H,3,FALSE)," / ",VLOOKUP(B40,Startlist!B:H,4,FALSE))</f>
        <v>Kristjan Sinik / Martti Meetua</v>
      </c>
      <c r="E40" s="171" t="str">
        <f>VLOOKUP(B40,Startlist!B:F,5,FALSE)</f>
        <v>EST</v>
      </c>
      <c r="F40" s="170" t="str">
        <f>VLOOKUP(B40,Startlist!B:H,7,FALSE)</f>
        <v>Nissan Sunny</v>
      </c>
      <c r="G40" s="170" t="str">
        <f>VLOOKUP(B40,Startlist!B:H,6,FALSE)</f>
        <v>ERKI SPORT</v>
      </c>
      <c r="H40" s="178" t="str">
        <f>VLOOKUP(B40,Results!B:N,11,FALSE)</f>
        <v>13.11,7</v>
      </c>
    </row>
    <row r="41" spans="1:8" ht="15" customHeight="1">
      <c r="A41" s="176">
        <f t="shared" si="0"/>
        <v>34</v>
      </c>
      <c r="B41" s="137">
        <v>60</v>
      </c>
      <c r="C41" s="169" t="str">
        <f>VLOOKUP(B41,Startlist!B:F,2,FALSE)</f>
        <v>E11</v>
      </c>
      <c r="D41" s="170" t="str">
        <f>CONCATENATE(VLOOKUP(B41,Startlist!B:H,3,FALSE)," / ",VLOOKUP(B41,Startlist!B:H,4,FALSE))</f>
        <v>Madis Vanaselja / Jaanus Hōbemägi</v>
      </c>
      <c r="E41" s="171" t="str">
        <f>VLOOKUP(B41,Startlist!B:F,5,FALSE)</f>
        <v>EST</v>
      </c>
      <c r="F41" s="170" t="str">
        <f>VLOOKUP(B41,Startlist!B:H,7,FALSE)</f>
        <v>BMW M3</v>
      </c>
      <c r="G41" s="170" t="str">
        <f>VLOOKUP(B41,Startlist!B:H,6,FALSE)</f>
        <v>LAITSE RALLYPARK</v>
      </c>
      <c r="H41" s="178" t="str">
        <f>VLOOKUP(B41,Results!B:N,11,FALSE)</f>
        <v>13.13,8</v>
      </c>
    </row>
    <row r="42" spans="1:8" ht="15" customHeight="1">
      <c r="A42" s="176">
        <f t="shared" si="0"/>
        <v>35</v>
      </c>
      <c r="B42" s="137">
        <v>68</v>
      </c>
      <c r="C42" s="169" t="str">
        <f>VLOOKUP(B42,Startlist!B:F,2,FALSE)</f>
        <v>E10</v>
      </c>
      <c r="D42" s="170" t="str">
        <f>CONCATENATE(VLOOKUP(B42,Startlist!B:H,3,FALSE)," / ",VLOOKUP(B42,Startlist!B:H,4,FALSE))</f>
        <v>Kasper Koosa / Siim Korsten</v>
      </c>
      <c r="E42" s="171" t="str">
        <f>VLOOKUP(B42,Startlist!B:F,5,FALSE)</f>
        <v>EST</v>
      </c>
      <c r="F42" s="170" t="str">
        <f>VLOOKUP(B42,Startlist!B:H,7,FALSE)</f>
        <v>Nissan Sunny</v>
      </c>
      <c r="G42" s="170" t="str">
        <f>VLOOKUP(B42,Startlist!B:H,6,FALSE)</f>
        <v>ECOM MOTORSPORT</v>
      </c>
      <c r="H42" s="178" t="str">
        <f>VLOOKUP(B42,Results!B:N,11,FALSE)</f>
        <v>13.31,7</v>
      </c>
    </row>
    <row r="43" spans="1:8" ht="15" customHeight="1">
      <c r="A43" s="176">
        <f t="shared" si="0"/>
        <v>36</v>
      </c>
      <c r="B43" s="137">
        <v>56</v>
      </c>
      <c r="C43" s="169" t="str">
        <f>VLOOKUP(B43,Startlist!B:F,2,FALSE)</f>
        <v>N3</v>
      </c>
      <c r="D43" s="170" t="str">
        <f>CONCATENATE(VLOOKUP(B43,Startlist!B:H,3,FALSE)," / ",VLOOKUP(B43,Startlist!B:H,4,FALSE))</f>
        <v>Alexey Iofin / Evgenii Eliseev</v>
      </c>
      <c r="E43" s="171" t="str">
        <f>VLOOKUP(B43,Startlist!B:F,5,FALSE)</f>
        <v>RUS</v>
      </c>
      <c r="F43" s="170" t="str">
        <f>VLOOKUP(B43,Startlist!B:H,7,FALSE)</f>
        <v>Honda Civic Type-R</v>
      </c>
      <c r="G43" s="170" t="str">
        <f>VLOOKUP(B43,Startlist!B:H,6,FALSE)</f>
        <v>2WD RACING SERVICES</v>
      </c>
      <c r="H43" s="178" t="str">
        <f>VLOOKUP(B43,Results!B:N,11,FALSE)</f>
        <v>13.32,2</v>
      </c>
    </row>
    <row r="44" spans="1:8" ht="15" customHeight="1">
      <c r="A44" s="176">
        <f t="shared" si="0"/>
        <v>37</v>
      </c>
      <c r="B44" s="137">
        <v>62</v>
      </c>
      <c r="C44" s="169" t="str">
        <f>VLOOKUP(B44,Startlist!B:F,2,FALSE)</f>
        <v>E12</v>
      </c>
      <c r="D44" s="170" t="str">
        <f>CONCATENATE(VLOOKUP(B44,Startlist!B:H,3,FALSE)," / ",VLOOKUP(B44,Startlist!B:H,4,FALSE))</f>
        <v>Dmitry Feofanov / Maxim Gordyushkin</v>
      </c>
      <c r="E44" s="171" t="str">
        <f>VLOOKUP(B44,Startlist!B:F,5,FALSE)</f>
        <v>RUS</v>
      </c>
      <c r="F44" s="170" t="str">
        <f>VLOOKUP(B44,Startlist!B:H,7,FALSE)</f>
        <v>Mitsubishi Lancer Evo 8</v>
      </c>
      <c r="G44" s="170" t="str">
        <f>VLOOKUP(B44,Startlist!B:H,6,FALSE)</f>
        <v>ASPORT</v>
      </c>
      <c r="H44" s="178" t="str">
        <f>VLOOKUP(B44,Results!B:N,11,FALSE)</f>
        <v>13.32,9</v>
      </c>
    </row>
    <row r="45" spans="1:8" ht="15" customHeight="1">
      <c r="A45" s="176">
        <f t="shared" si="0"/>
        <v>38</v>
      </c>
      <c r="B45" s="137">
        <v>59</v>
      </c>
      <c r="C45" s="169" t="str">
        <f>VLOOKUP(B45,Startlist!B:F,2,FALSE)</f>
        <v>E10</v>
      </c>
      <c r="D45" s="170" t="str">
        <f>CONCATENATE(VLOOKUP(B45,Startlist!B:H,3,FALSE)," / ",VLOOKUP(B45,Startlist!B:H,4,FALSE))</f>
        <v>Maila Vaher / Karita Kivi</v>
      </c>
      <c r="E45" s="171" t="str">
        <f>VLOOKUP(B45,Startlist!B:F,5,FALSE)</f>
        <v>EST</v>
      </c>
      <c r="F45" s="170" t="str">
        <f>VLOOKUP(B45,Startlist!B:H,7,FALSE)</f>
        <v>Nissan Sunny GTI</v>
      </c>
      <c r="G45" s="170" t="str">
        <f>VLOOKUP(B45,Startlist!B:H,6,FALSE)</f>
        <v>SAR-TECH MOTORSPORT</v>
      </c>
      <c r="H45" s="178" t="str">
        <f>VLOOKUP(B45,Results!B:N,11,FALSE)</f>
        <v>13.42,5</v>
      </c>
    </row>
    <row r="46" spans="1:8" ht="15" customHeight="1">
      <c r="A46" s="176">
        <f t="shared" si="0"/>
        <v>39</v>
      </c>
      <c r="B46" s="137">
        <v>58</v>
      </c>
      <c r="C46" s="169" t="str">
        <f>VLOOKUP(B46,Startlist!B:F,2,FALSE)</f>
        <v>N3</v>
      </c>
      <c r="D46" s="170" t="str">
        <f>CONCATENATE(VLOOKUP(B46,Startlist!B:H,3,FALSE)," / ",VLOOKUP(B46,Startlist!B:H,4,FALSE))</f>
        <v>Martin Vatter / Oliver Peebo</v>
      </c>
      <c r="E46" s="171" t="str">
        <f>VLOOKUP(B46,Startlist!B:F,5,FALSE)</f>
        <v>EST</v>
      </c>
      <c r="F46" s="170" t="str">
        <f>VLOOKUP(B46,Startlist!B:H,7,FALSE)</f>
        <v>Honda Civic Type-R</v>
      </c>
      <c r="G46" s="170" t="str">
        <f>VLOOKUP(B46,Startlist!B:H,6,FALSE)</f>
        <v>TIKKRI MOTORSPORT</v>
      </c>
      <c r="H46" s="178" t="str">
        <f>VLOOKUP(B46,Results!B:N,11,FALSE)</f>
        <v>13.45,5</v>
      </c>
    </row>
    <row r="47" spans="1:8" ht="15" customHeight="1">
      <c r="A47" s="176">
        <f t="shared" si="0"/>
        <v>40</v>
      </c>
      <c r="B47" s="137">
        <v>75</v>
      </c>
      <c r="C47" s="169" t="str">
        <f>VLOOKUP(B47,Startlist!B:F,2,FALSE)</f>
        <v>E13</v>
      </c>
      <c r="D47" s="170" t="str">
        <f>CONCATENATE(VLOOKUP(B47,Startlist!B:H,3,FALSE)," / ",VLOOKUP(B47,Startlist!B:H,4,FALSE))</f>
        <v>Taavi Niinemets / Marco Prems</v>
      </c>
      <c r="E47" s="171" t="str">
        <f>VLOOKUP(B47,Startlist!B:F,5,FALSE)</f>
        <v>EST</v>
      </c>
      <c r="F47" s="170" t="str">
        <f>VLOOKUP(B47,Startlist!B:H,7,FALSE)</f>
        <v>GAZ 51A</v>
      </c>
      <c r="G47" s="170" t="str">
        <f>VLOOKUP(B47,Startlist!B:H,6,FALSE)</f>
        <v>GAZ RALLIKLUBI</v>
      </c>
      <c r="H47" s="178" t="str">
        <f>VLOOKUP(B47,Results!B:N,11,FALSE)</f>
        <v>13.54,1</v>
      </c>
    </row>
    <row r="48" spans="1:8" ht="15" customHeight="1">
      <c r="A48" s="176">
        <f t="shared" si="0"/>
        <v>41</v>
      </c>
      <c r="B48" s="137">
        <v>70</v>
      </c>
      <c r="C48" s="169" t="str">
        <f>VLOOKUP(B48,Startlist!B:F,2,FALSE)</f>
        <v>E9</v>
      </c>
      <c r="D48" s="170" t="str">
        <f>CONCATENATE(VLOOKUP(B48,Startlist!B:H,3,FALSE)," / ",VLOOKUP(B48,Startlist!B:H,4,FALSE))</f>
        <v>Rainer Meus / Kaupo Vana</v>
      </c>
      <c r="E48" s="171" t="str">
        <f>VLOOKUP(B48,Startlist!B:F,5,FALSE)</f>
        <v>EST</v>
      </c>
      <c r="F48" s="170" t="str">
        <f>VLOOKUP(B48,Startlist!B:H,7,FALSE)</f>
        <v>LADA VFTS</v>
      </c>
      <c r="G48" s="170" t="str">
        <f>VLOOKUP(B48,Startlist!B:H,6,FALSE)</f>
        <v>PROREHV RALLY TEAM</v>
      </c>
      <c r="H48" s="178" t="str">
        <f>VLOOKUP(B48,Results!B:N,11,FALSE)</f>
        <v>14.08,8</v>
      </c>
    </row>
    <row r="49" spans="1:8" ht="15" customHeight="1">
      <c r="A49" s="176">
        <f t="shared" si="0"/>
        <v>42</v>
      </c>
      <c r="B49" s="137">
        <v>48</v>
      </c>
      <c r="C49" s="169" t="str">
        <f>VLOOKUP(B49,Startlist!B:F,2,FALSE)</f>
        <v>A8</v>
      </c>
      <c r="D49" s="170" t="str">
        <f>CONCATENATE(VLOOKUP(B49,Startlist!B:H,3,FALSE)," / ",VLOOKUP(B49,Startlist!B:H,4,FALSE))</f>
        <v>Vadim Kuznetsov / Roman Kapustin</v>
      </c>
      <c r="E49" s="171" t="str">
        <f>VLOOKUP(B49,Startlist!B:F,5,FALSE)</f>
        <v>RUS</v>
      </c>
      <c r="F49" s="170" t="str">
        <f>VLOOKUP(B49,Startlist!B:H,7,FALSE)</f>
        <v>Subaru Impreza</v>
      </c>
      <c r="G49" s="170" t="str">
        <f>VLOOKUP(B49,Startlist!B:H,6,FALSE)</f>
        <v>ASRT RALLY TEAM</v>
      </c>
      <c r="H49" s="178" t="str">
        <f>VLOOKUP(B49,Results!B:N,11,FALSE)</f>
        <v>14.36,3</v>
      </c>
    </row>
    <row r="50" spans="1:8" ht="15" customHeight="1">
      <c r="A50" s="176">
        <f t="shared" si="0"/>
        <v>43</v>
      </c>
      <c r="B50" s="137">
        <v>76</v>
      </c>
      <c r="C50" s="169" t="str">
        <f>VLOOKUP(B50,Startlist!B:F,2,FALSE)</f>
        <v>E13</v>
      </c>
      <c r="D50" s="170" t="str">
        <f>CONCATENATE(VLOOKUP(B50,Startlist!B:H,3,FALSE)," / ",VLOOKUP(B50,Startlist!B:H,4,FALSE))</f>
        <v>Tarmo Silt / Raido Loel</v>
      </c>
      <c r="E50" s="171" t="str">
        <f>VLOOKUP(B50,Startlist!B:F,5,FALSE)</f>
        <v>EST</v>
      </c>
      <c r="F50" s="170" t="str">
        <f>VLOOKUP(B50,Startlist!B:H,7,FALSE)</f>
        <v>GAZ 51</v>
      </c>
      <c r="G50" s="170" t="str">
        <f>VLOOKUP(B50,Startlist!B:H,6,FALSE)</f>
        <v>MÄRJAMAA RALLY TEAM</v>
      </c>
      <c r="H50" s="178" t="str">
        <f>VLOOKUP(B50,Results!B:N,11,FALSE)</f>
        <v>14.55,7</v>
      </c>
    </row>
    <row r="51" spans="1:8" ht="15" customHeight="1">
      <c r="A51" s="176">
        <f t="shared" si="0"/>
        <v>44</v>
      </c>
      <c r="B51" s="137">
        <v>78</v>
      </c>
      <c r="C51" s="169" t="str">
        <f>VLOOKUP(B51,Startlist!B:F,2,FALSE)</f>
        <v>E13</v>
      </c>
      <c r="D51" s="170" t="str">
        <f>CONCATENATE(VLOOKUP(B51,Startlist!B:H,3,FALSE)," / ",VLOOKUP(B51,Startlist!B:H,4,FALSE))</f>
        <v>Toomas Repp / Oliver Ojaveer</v>
      </c>
      <c r="E51" s="171" t="str">
        <f>VLOOKUP(B51,Startlist!B:F,5,FALSE)</f>
        <v>EST</v>
      </c>
      <c r="F51" s="170" t="str">
        <f>VLOOKUP(B51,Startlist!B:H,7,FALSE)</f>
        <v>GAZ 53</v>
      </c>
      <c r="G51" s="170" t="str">
        <f>VLOOKUP(B51,Startlist!B:H,6,FALSE)</f>
        <v>G.M.RACING SK</v>
      </c>
      <c r="H51" s="178" t="str">
        <f>VLOOKUP(B51,Results!B:N,11,FALSE)</f>
        <v>15.29,7</v>
      </c>
    </row>
    <row r="52" spans="1:8" ht="15" customHeight="1">
      <c r="A52" s="176">
        <f t="shared" si="0"/>
        <v>45</v>
      </c>
      <c r="B52" s="137">
        <v>73</v>
      </c>
      <c r="C52" s="169" t="str">
        <f>VLOOKUP(B52,Startlist!B:F,2,FALSE)</f>
        <v>E9</v>
      </c>
      <c r="D52" s="170" t="str">
        <f>CONCATENATE(VLOOKUP(B52,Startlist!B:H,3,FALSE)," / ",VLOOKUP(B52,Startlist!B:H,4,FALSE))</f>
        <v>Mait Mättik / Kristjan Len</v>
      </c>
      <c r="E52" s="171" t="str">
        <f>VLOOKUP(B52,Startlist!B:F,5,FALSE)</f>
        <v>EST</v>
      </c>
      <c r="F52" s="170" t="str">
        <f>VLOOKUP(B52,Startlist!B:H,7,FALSE)</f>
        <v>LADA VFTS</v>
      </c>
      <c r="G52" s="170" t="str">
        <f>VLOOKUP(B52,Startlist!B:H,6,FALSE)</f>
        <v>SK VILLU</v>
      </c>
      <c r="H52" s="178" t="str">
        <f>VLOOKUP(B52,Results!B:N,11,FALSE)</f>
        <v>16.13,1</v>
      </c>
    </row>
    <row r="53" spans="1:8" ht="15" customHeight="1">
      <c r="A53" s="176">
        <f t="shared" si="0"/>
        <v>46</v>
      </c>
      <c r="B53" s="137">
        <v>74</v>
      </c>
      <c r="C53" s="169" t="str">
        <f>VLOOKUP(B53,Startlist!B:F,2,FALSE)</f>
        <v>E9</v>
      </c>
      <c r="D53" s="170" t="str">
        <f>CONCATENATE(VLOOKUP(B53,Startlist!B:H,3,FALSE)," / ",VLOOKUP(B53,Startlist!B:H,4,FALSE))</f>
        <v>Alari Sillaste / Arvo Liimann</v>
      </c>
      <c r="E53" s="171" t="str">
        <f>VLOOKUP(B53,Startlist!B:F,5,FALSE)</f>
        <v>EST</v>
      </c>
      <c r="F53" s="170" t="str">
        <f>VLOOKUP(B53,Startlist!B:H,7,FALSE)</f>
        <v>AZLK 2140</v>
      </c>
      <c r="G53" s="170" t="str">
        <f>VLOOKUP(B53,Startlist!B:H,6,FALSE)</f>
        <v>GAZ RALLIKLUBI</v>
      </c>
      <c r="H53" s="178" t="str">
        <f>VLOOKUP(B53,Results!B:N,11,FALSE)</f>
        <v>16.23,5</v>
      </c>
    </row>
    <row r="54" spans="1:8" ht="15" customHeight="1">
      <c r="A54" s="176">
        <f t="shared" si="0"/>
        <v>47</v>
      </c>
      <c r="B54" s="137">
        <v>77</v>
      </c>
      <c r="C54" s="169" t="str">
        <f>VLOOKUP(B54,Startlist!B:F,2,FALSE)</f>
        <v>E13</v>
      </c>
      <c r="D54" s="170" t="str">
        <f>CONCATENATE(VLOOKUP(B54,Startlist!B:H,3,FALSE)," / ",VLOOKUP(B54,Startlist!B:H,4,FALSE))</f>
        <v>Kaido Vilu / Andrus Markson</v>
      </c>
      <c r="E54" s="171" t="str">
        <f>VLOOKUP(B54,Startlist!B:F,5,FALSE)</f>
        <v>EST</v>
      </c>
      <c r="F54" s="170" t="str">
        <f>VLOOKUP(B54,Startlist!B:H,7,FALSE)</f>
        <v>GAZ 51A</v>
      </c>
      <c r="G54" s="170" t="str">
        <f>VLOOKUP(B54,Startlist!B:H,6,FALSE)</f>
        <v>GAZ RALLIKLUBI</v>
      </c>
      <c r="H54" s="178" t="str">
        <f>VLOOKUP(B54,Results!B:N,11,FALSE)</f>
        <v>16.35,2</v>
      </c>
    </row>
    <row r="55" spans="1:8" ht="15" customHeight="1">
      <c r="A55" s="176">
        <f t="shared" si="0"/>
        <v>48</v>
      </c>
      <c r="B55" s="137">
        <v>25</v>
      </c>
      <c r="C55" s="169" t="str">
        <f>VLOOKUP(B55,Startlist!B:F,2,FALSE)</f>
        <v>A6</v>
      </c>
      <c r="D55" s="170" t="str">
        <f>CONCATENATE(VLOOKUP(B55,Startlist!B:H,3,FALSE)," / ",VLOOKUP(B55,Startlist!B:H,4,FALSE))</f>
        <v>Rainer Rohtmets / Rauno Rohtmets</v>
      </c>
      <c r="E55" s="171" t="str">
        <f>VLOOKUP(B55,Startlist!B:F,5,FALSE)</f>
        <v>EST</v>
      </c>
      <c r="F55" s="170" t="str">
        <f>VLOOKUP(B55,Startlist!B:H,7,FALSE)</f>
        <v>Citroen C2 R2 MAX</v>
      </c>
      <c r="G55" s="170" t="str">
        <f>VLOOKUP(B55,Startlist!B:H,6,FALSE)</f>
        <v>PRINTSPORT</v>
      </c>
      <c r="H55" s="178" t="str">
        <f>VLOOKUP(B55,Results!B:N,11,FALSE)</f>
        <v>18.41,7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93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43" customWidth="1"/>
  </cols>
  <sheetData>
    <row r="1" spans="5:8" ht="15.75">
      <c r="E1" s="1" t="str">
        <f>Startlist!$F1</f>
        <v> </v>
      </c>
      <c r="H1" s="147"/>
    </row>
    <row r="2" spans="2:8" ht="15" customHeight="1">
      <c r="B2" s="2"/>
      <c r="C2" s="3"/>
      <c r="E2" s="1" t="str">
        <f>Startlist!$F2</f>
        <v>Harju Rally</v>
      </c>
      <c r="H2" s="148"/>
    </row>
    <row r="3" spans="2:8" ht="15">
      <c r="B3" s="2"/>
      <c r="C3" s="3"/>
      <c r="E3" s="54" t="str">
        <f>Startlist!$F3</f>
        <v>23-24 May 2014</v>
      </c>
      <c r="H3" s="148"/>
    </row>
    <row r="4" spans="2:8" ht="15">
      <c r="B4" s="2"/>
      <c r="C4" s="3"/>
      <c r="E4" s="54" t="str">
        <f>Startlist!$F4</f>
        <v>Harjumaa, ESTONIA</v>
      </c>
      <c r="H4" s="148"/>
    </row>
    <row r="5" spans="3:8" ht="15" customHeight="1">
      <c r="C5" s="3"/>
      <c r="H5" s="148"/>
    </row>
    <row r="6" spans="2:8" ht="15.75" customHeight="1">
      <c r="B6" s="121" t="s">
        <v>180</v>
      </c>
      <c r="C6" s="3"/>
      <c r="H6" s="120"/>
    </row>
    <row r="7" spans="2:8" ht="12.75">
      <c r="B7" s="179" t="s">
        <v>197</v>
      </c>
      <c r="C7" s="172" t="s">
        <v>178</v>
      </c>
      <c r="D7" s="173" t="s">
        <v>179</v>
      </c>
      <c r="E7" s="172"/>
      <c r="F7" s="174" t="s">
        <v>194</v>
      </c>
      <c r="G7" s="175" t="s">
        <v>193</v>
      </c>
      <c r="H7" s="180" t="s">
        <v>186</v>
      </c>
    </row>
    <row r="8" spans="1:8" ht="15" customHeight="1">
      <c r="A8" s="176">
        <v>1</v>
      </c>
      <c r="B8" s="137">
        <v>4</v>
      </c>
      <c r="C8" s="169" t="str">
        <f>VLOOKUP(B8,Startlist!B:F,2,FALSE)</f>
        <v>N4</v>
      </c>
      <c r="D8" s="170" t="str">
        <f>CONCATENATE(VLOOKUP(B8,Startlist!B:H,3,FALSE)," / ",VLOOKUP(B8,Startlist!B:H,4,FALSE))</f>
        <v>Alexey Lukyanuk / Alexey Arnautov</v>
      </c>
      <c r="E8" s="171" t="str">
        <f>VLOOKUP(B8,Startlist!B:F,5,FALSE)</f>
        <v>RUS</v>
      </c>
      <c r="F8" s="170" t="str">
        <f>VLOOKUP(B8,Startlist!B:H,7,FALSE)</f>
        <v>Mitsubishi Lancer Evo 10</v>
      </c>
      <c r="G8" s="170" t="str">
        <f>VLOOKUP(B8,Startlist!B:H,6,FALSE)</f>
        <v>EAMV</v>
      </c>
      <c r="H8" s="178" t="str">
        <f>VLOOKUP(B8,Results!B:N,13,FALSE)</f>
        <v>50.31,0</v>
      </c>
    </row>
    <row r="9" spans="1:8" ht="15" customHeight="1">
      <c r="A9" s="176">
        <f>A8+1</f>
        <v>2</v>
      </c>
      <c r="B9" s="137">
        <v>2</v>
      </c>
      <c r="C9" s="169" t="str">
        <f>VLOOKUP(B9,Startlist!B:F,2,FALSE)</f>
        <v>R4</v>
      </c>
      <c r="D9" s="170" t="str">
        <f>CONCATENATE(VLOOKUP(B9,Startlist!B:H,3,FALSE)," / ",VLOOKUP(B9,Startlist!B:H,4,FALSE))</f>
        <v>Karl Kruuda / Martin Järveoja</v>
      </c>
      <c r="E9" s="171" t="str">
        <f>VLOOKUP(B9,Startlist!B:F,5,FALSE)</f>
        <v>EST</v>
      </c>
      <c r="F9" s="170" t="str">
        <f>VLOOKUP(B9,Startlist!B:H,7,FALSE)</f>
        <v>Peugeot 208 T16</v>
      </c>
      <c r="G9" s="170" t="str">
        <f>VLOOKUP(B9,Startlist!B:H,6,FALSE)</f>
        <v>KARL KRUUDA</v>
      </c>
      <c r="H9" s="178" t="str">
        <f>VLOOKUP(B9,Results!B:N,13,FALSE)</f>
        <v>50.41,0</v>
      </c>
    </row>
    <row r="10" spans="1:8" ht="15" customHeight="1">
      <c r="A10" s="176">
        <f aca="true" t="shared" si="0" ref="A10:A73">A9+1</f>
        <v>3</v>
      </c>
      <c r="B10" s="177">
        <v>1</v>
      </c>
      <c r="C10" s="169" t="str">
        <f>VLOOKUP(B10,Startlist!B:F,2,FALSE)</f>
        <v>R4</v>
      </c>
      <c r="D10" s="170" t="str">
        <f>CONCATENATE(VLOOKUP(B10,Startlist!B:H,3,FALSE)," / ",VLOOKUP(B10,Startlist!B:H,4,FALSE))</f>
        <v>Timmu Kōrge / Erki Pints</v>
      </c>
      <c r="E10" s="171" t="str">
        <f>VLOOKUP(B10,Startlist!B:F,5,FALSE)</f>
        <v>EST</v>
      </c>
      <c r="F10" s="170" t="str">
        <f>VLOOKUP(B10,Startlist!B:H,7,FALSE)</f>
        <v>Ford Fiesta R5</v>
      </c>
      <c r="G10" s="170" t="str">
        <f>VLOOKUP(B10,Startlist!B:H,6,FALSE)</f>
        <v>MM-MOTORSPORT</v>
      </c>
      <c r="H10" s="178" t="str">
        <f>VLOOKUP(B10,Results!B:N,13,FALSE)</f>
        <v>50.44,0</v>
      </c>
    </row>
    <row r="11" spans="1:8" ht="15" customHeight="1">
      <c r="A11" s="176">
        <f t="shared" si="0"/>
        <v>4</v>
      </c>
      <c r="B11" s="137">
        <v>82</v>
      </c>
      <c r="C11" s="169" t="str">
        <f>VLOOKUP(B11,Startlist!B:F,2,FALSE)</f>
        <v>N4</v>
      </c>
      <c r="D11" s="170" t="str">
        <f>CONCATENATE(VLOOKUP(B11,Startlist!B:H,3,FALSE)," / ",VLOOKUP(B11,Startlist!B:H,4,FALSE))</f>
        <v>Kaspar Koitla / Andres Ots</v>
      </c>
      <c r="E11" s="171" t="str">
        <f>VLOOKUP(B11,Startlist!B:F,5,FALSE)</f>
        <v>EST</v>
      </c>
      <c r="F11" s="170" t="str">
        <f>VLOOKUP(B11,Startlist!B:H,7,FALSE)</f>
        <v>Mitsubishi Lancer Evo 10</v>
      </c>
      <c r="G11" s="170" t="str">
        <f>VLOOKUP(B11,Startlist!B:H,6,FALSE)</f>
        <v>ASRT RALLY TEAM</v>
      </c>
      <c r="H11" s="178" t="str">
        <f>VLOOKUP(B11,Results!B:N,13,FALSE)</f>
        <v>50.45,9</v>
      </c>
    </row>
    <row r="12" spans="1:8" ht="15" customHeight="1">
      <c r="A12" s="176">
        <f t="shared" si="0"/>
        <v>5</v>
      </c>
      <c r="B12" s="137">
        <v>9</v>
      </c>
      <c r="C12" s="169" t="str">
        <f>VLOOKUP(B12,Startlist!B:F,2,FALSE)</f>
        <v>N4</v>
      </c>
      <c r="D12" s="170" t="str">
        <f>CONCATENATE(VLOOKUP(B12,Startlist!B:H,3,FALSE)," / ",VLOOKUP(B12,Startlist!B:H,4,FALSE))</f>
        <v>Roland Murakas / Kalle Adler</v>
      </c>
      <c r="E12" s="171" t="str">
        <f>VLOOKUP(B12,Startlist!B:F,5,FALSE)</f>
        <v>EST</v>
      </c>
      <c r="F12" s="170" t="str">
        <f>VLOOKUP(B12,Startlist!B:H,7,FALSE)</f>
        <v>Mitsubishi Lancer Evo 10</v>
      </c>
      <c r="G12" s="170" t="str">
        <f>VLOOKUP(B12,Startlist!B:H,6,FALSE)</f>
        <v>PROREHV RALLY TEAM</v>
      </c>
      <c r="H12" s="178" t="str">
        <f>VLOOKUP(B12,Results!B:N,13,FALSE)</f>
        <v>51.52,1</v>
      </c>
    </row>
    <row r="13" spans="1:8" ht="15" customHeight="1">
      <c r="A13" s="176">
        <f t="shared" si="0"/>
        <v>6</v>
      </c>
      <c r="B13" s="137">
        <v>10</v>
      </c>
      <c r="C13" s="169" t="str">
        <f>VLOOKUP(B13,Startlist!B:F,2,FALSE)</f>
        <v>N4</v>
      </c>
      <c r="D13" s="170" t="str">
        <f>CONCATENATE(VLOOKUP(B13,Startlist!B:H,3,FALSE)," / ",VLOOKUP(B13,Startlist!B:H,4,FALSE))</f>
        <v>Markus Abram / Rein Jōessar</v>
      </c>
      <c r="E13" s="171" t="str">
        <f>VLOOKUP(B13,Startlist!B:F,5,FALSE)</f>
        <v>EST</v>
      </c>
      <c r="F13" s="170" t="str">
        <f>VLOOKUP(B13,Startlist!B:H,7,FALSE)</f>
        <v>Mitsubishi Lancer Evo 10</v>
      </c>
      <c r="G13" s="170" t="str">
        <f>VLOOKUP(B13,Startlist!B:H,6,FALSE)</f>
        <v>ECOM MOTORSPORT</v>
      </c>
      <c r="H13" s="178" t="str">
        <f>VLOOKUP(B13,Results!B:N,13,FALSE)</f>
        <v>52.22,1</v>
      </c>
    </row>
    <row r="14" spans="1:8" ht="15" customHeight="1">
      <c r="A14" s="176">
        <f t="shared" si="0"/>
        <v>7</v>
      </c>
      <c r="B14" s="137">
        <v>8</v>
      </c>
      <c r="C14" s="169" t="str">
        <f>VLOOKUP(B14,Startlist!B:F,2,FALSE)</f>
        <v>N4</v>
      </c>
      <c r="D14" s="170" t="str">
        <f>CONCATENATE(VLOOKUP(B14,Startlist!B:H,3,FALSE)," / ",VLOOKUP(B14,Startlist!B:H,4,FALSE))</f>
        <v>Rainer Aus / Simo Koskinen</v>
      </c>
      <c r="E14" s="171" t="str">
        <f>VLOOKUP(B14,Startlist!B:F,5,FALSE)</f>
        <v>EST</v>
      </c>
      <c r="F14" s="170" t="str">
        <f>VLOOKUP(B14,Startlist!B:H,7,FALSE)</f>
        <v>Mitsubishi Lancer Evo 9</v>
      </c>
      <c r="G14" s="170" t="str">
        <f>VLOOKUP(B14,Startlist!B:H,6,FALSE)</f>
        <v>CARGLASS MOTORSPORT</v>
      </c>
      <c r="H14" s="178" t="str">
        <f>VLOOKUP(B14,Results!B:N,13,FALSE)</f>
        <v>52.54,7</v>
      </c>
    </row>
    <row r="15" spans="1:8" ht="15" customHeight="1">
      <c r="A15" s="176">
        <f t="shared" si="0"/>
        <v>8</v>
      </c>
      <c r="B15" s="137">
        <v>14</v>
      </c>
      <c r="C15" s="169" t="str">
        <f>VLOOKUP(B15,Startlist!B:F,2,FALSE)</f>
        <v>R4</v>
      </c>
      <c r="D15" s="170" t="str">
        <f>CONCATENATE(VLOOKUP(B15,Startlist!B:H,3,FALSE)," / ",VLOOKUP(B15,Startlist!B:H,4,FALSE))</f>
        <v>Radik Shaymiev / Maxim Tsvetkov</v>
      </c>
      <c r="E15" s="171" t="str">
        <f>VLOOKUP(B15,Startlist!B:F,5,FALSE)</f>
        <v>RUS</v>
      </c>
      <c r="F15" s="170" t="str">
        <f>VLOOKUP(B15,Startlist!B:H,7,FALSE)</f>
        <v>Peugeot 207 Sport</v>
      </c>
      <c r="G15" s="170" t="str">
        <f>VLOOKUP(B15,Startlist!B:H,6,FALSE)</f>
        <v>TAIF RALLY TEAM</v>
      </c>
      <c r="H15" s="178" t="str">
        <f>VLOOKUP(B15,Results!B:N,13,FALSE)</f>
        <v>54.30,2</v>
      </c>
    </row>
    <row r="16" spans="1:8" ht="15" customHeight="1">
      <c r="A16" s="176">
        <f t="shared" si="0"/>
        <v>9</v>
      </c>
      <c r="B16" s="137">
        <v>22</v>
      </c>
      <c r="C16" s="169" t="str">
        <f>VLOOKUP(B16,Startlist!B:F,2,FALSE)</f>
        <v>E11</v>
      </c>
      <c r="D16" s="170" t="str">
        <f>CONCATENATE(VLOOKUP(B16,Startlist!B:H,3,FALSE)," / ",VLOOKUP(B16,Startlist!B:H,4,FALSE))</f>
        <v>Einar Laipaik / Siimo Suvemaa</v>
      </c>
      <c r="E16" s="171" t="str">
        <f>VLOOKUP(B16,Startlist!B:F,5,FALSE)</f>
        <v>EST</v>
      </c>
      <c r="F16" s="170" t="str">
        <f>VLOOKUP(B16,Startlist!B:H,7,FALSE)</f>
        <v>BMW M3</v>
      </c>
      <c r="G16" s="170" t="str">
        <f>VLOOKUP(B16,Startlist!B:H,6,FALSE)</f>
        <v>LAITSE RALLYPARK</v>
      </c>
      <c r="H16" s="178" t="str">
        <f>VLOOKUP(B16,Results!B:N,13,FALSE)</f>
        <v>55.00,4</v>
      </c>
    </row>
    <row r="17" spans="1:8" ht="15" customHeight="1">
      <c r="A17" s="176">
        <f t="shared" si="0"/>
        <v>10</v>
      </c>
      <c r="B17" s="137">
        <v>30</v>
      </c>
      <c r="C17" s="169" t="str">
        <f>VLOOKUP(B17,Startlist!B:F,2,FALSE)</f>
        <v>E12</v>
      </c>
      <c r="D17" s="170" t="str">
        <f>CONCATENATE(VLOOKUP(B17,Startlist!B:H,3,FALSE)," / ",VLOOKUP(B17,Startlist!B:H,4,FALSE))</f>
        <v>Meelis Orgla / Jaan Halliste</v>
      </c>
      <c r="E17" s="171" t="str">
        <f>VLOOKUP(B17,Startlist!B:F,5,FALSE)</f>
        <v>EST</v>
      </c>
      <c r="F17" s="170" t="str">
        <f>VLOOKUP(B17,Startlist!B:H,7,FALSE)</f>
        <v>Mitsubishi Lancer Evo 7</v>
      </c>
      <c r="G17" s="170" t="str">
        <f>VLOOKUP(B17,Startlist!B:H,6,FALSE)</f>
        <v>KAUR MOTORSPORT</v>
      </c>
      <c r="H17" s="178" t="str">
        <f>VLOOKUP(B17,Results!B:N,13,FALSE)</f>
        <v>55.04,3</v>
      </c>
    </row>
    <row r="18" spans="1:8" ht="15" customHeight="1">
      <c r="A18" s="176">
        <f t="shared" si="0"/>
        <v>11</v>
      </c>
      <c r="B18" s="137">
        <v>17</v>
      </c>
      <c r="C18" s="169" t="str">
        <f>VLOOKUP(B18,Startlist!B:F,2,FALSE)</f>
        <v>A6</v>
      </c>
      <c r="D18" s="170" t="str">
        <f>CONCATENATE(VLOOKUP(B18,Startlist!B:H,3,FALSE)," / ",VLOOKUP(B18,Startlist!B:H,4,FALSE))</f>
        <v>Sander Pärn / James Morgan</v>
      </c>
      <c r="E18" s="171" t="str">
        <f>VLOOKUP(B18,Startlist!B:F,5,FALSE)</f>
        <v>EST / UK</v>
      </c>
      <c r="F18" s="170" t="str">
        <f>VLOOKUP(B18,Startlist!B:H,7,FALSE)</f>
        <v>Ford Fiesta R2</v>
      </c>
      <c r="G18" s="170" t="str">
        <f>VLOOKUP(B18,Startlist!B:H,6,FALSE)</f>
        <v>SP RALLY PROJECT</v>
      </c>
      <c r="H18" s="178" t="str">
        <f>VLOOKUP(B18,Results!B:N,13,FALSE)</f>
        <v>55.10,4</v>
      </c>
    </row>
    <row r="19" spans="1:8" ht="15" customHeight="1">
      <c r="A19" s="176">
        <f t="shared" si="0"/>
        <v>12</v>
      </c>
      <c r="B19" s="137">
        <v>12</v>
      </c>
      <c r="C19" s="169" t="str">
        <f>VLOOKUP(B19,Startlist!B:F,2,FALSE)</f>
        <v>E12</v>
      </c>
      <c r="D19" s="170" t="str">
        <f>CONCATENATE(VLOOKUP(B19,Startlist!B:H,3,FALSE)," / ",VLOOKUP(B19,Startlist!B:H,4,FALSE))</f>
        <v>Hendrik Kers / Viljo Vider</v>
      </c>
      <c r="E19" s="171" t="str">
        <f>VLOOKUP(B19,Startlist!B:F,5,FALSE)</f>
        <v>EST</v>
      </c>
      <c r="F19" s="170" t="str">
        <f>VLOOKUP(B19,Startlist!B:H,7,FALSE)</f>
        <v>Mitsubishi Lancer Evo 5</v>
      </c>
      <c r="G19" s="170" t="str">
        <f>VLOOKUP(B19,Startlist!B:H,6,FALSE)</f>
        <v>PSC MOTORSPORT</v>
      </c>
      <c r="H19" s="178" t="str">
        <f>VLOOKUP(B19,Results!B:N,13,FALSE)</f>
        <v>55.15,2</v>
      </c>
    </row>
    <row r="20" spans="1:8" ht="15" customHeight="1">
      <c r="A20" s="176">
        <f t="shared" si="0"/>
        <v>13</v>
      </c>
      <c r="B20" s="137">
        <v>39</v>
      </c>
      <c r="C20" s="169" t="str">
        <f>VLOOKUP(B20,Startlist!B:F,2,FALSE)</f>
        <v>N4</v>
      </c>
      <c r="D20" s="170" t="str">
        <f>CONCATENATE(VLOOKUP(B20,Startlist!B:H,3,FALSE)," / ",VLOOKUP(B20,Startlist!B:H,4,FALSE))</f>
        <v>Mait Maarend / Mihkel Kapp</v>
      </c>
      <c r="E20" s="171" t="str">
        <f>VLOOKUP(B20,Startlist!B:F,5,FALSE)</f>
        <v>EST</v>
      </c>
      <c r="F20" s="170" t="str">
        <f>VLOOKUP(B20,Startlist!B:H,7,FALSE)</f>
        <v>Mitsubishi Lancer Evo 10</v>
      </c>
      <c r="G20" s="170" t="str">
        <f>VLOOKUP(B20,Startlist!B:H,6,FALSE)</f>
        <v>MIHKEL KAPP</v>
      </c>
      <c r="H20" s="178" t="str">
        <f>VLOOKUP(B20,Results!B:N,13,FALSE)</f>
        <v>55.38,1</v>
      </c>
    </row>
    <row r="21" spans="1:8" ht="15" customHeight="1">
      <c r="A21" s="176">
        <f t="shared" si="0"/>
        <v>14</v>
      </c>
      <c r="B21" s="137">
        <v>11</v>
      </c>
      <c r="C21" s="169" t="str">
        <f>VLOOKUP(B21,Startlist!B:F,2,FALSE)</f>
        <v>E11</v>
      </c>
      <c r="D21" s="170" t="str">
        <f>CONCATENATE(VLOOKUP(B21,Startlist!B:H,3,FALSE)," / ",VLOOKUP(B21,Startlist!B:H,4,FALSE))</f>
        <v>Toomas Vask / Taaniel Tigas</v>
      </c>
      <c r="E21" s="171" t="str">
        <f>VLOOKUP(B21,Startlist!B:F,5,FALSE)</f>
        <v>EST</v>
      </c>
      <c r="F21" s="170" t="str">
        <f>VLOOKUP(B21,Startlist!B:H,7,FALSE)</f>
        <v>BMW M3</v>
      </c>
      <c r="G21" s="170" t="str">
        <f>VLOOKUP(B21,Startlist!B:H,6,FALSE)</f>
        <v>MS RACING</v>
      </c>
      <c r="H21" s="178" t="str">
        <f>VLOOKUP(B21,Results!B:N,13,FALSE)</f>
        <v>55.39,5</v>
      </c>
    </row>
    <row r="22" spans="1:8" ht="15" customHeight="1">
      <c r="A22" s="176">
        <f t="shared" si="0"/>
        <v>15</v>
      </c>
      <c r="B22" s="137">
        <v>23</v>
      </c>
      <c r="C22" s="169" t="str">
        <f>VLOOKUP(B22,Startlist!B:F,2,FALSE)</f>
        <v>A6</v>
      </c>
      <c r="D22" s="170" t="str">
        <f>CONCATENATE(VLOOKUP(B22,Startlist!B:H,3,FALSE)," / ",VLOOKUP(B22,Startlist!B:H,4,FALSE))</f>
        <v>Rasmus Uustulnd / Imre Kuusk</v>
      </c>
      <c r="E22" s="171" t="str">
        <f>VLOOKUP(B22,Startlist!B:F,5,FALSE)</f>
        <v>EST</v>
      </c>
      <c r="F22" s="170" t="str">
        <f>VLOOKUP(B22,Startlist!B:H,7,FALSE)</f>
        <v>Ford Fiesta R2</v>
      </c>
      <c r="G22" s="170" t="str">
        <f>VLOOKUP(B22,Startlist!B:H,6,FALSE)</f>
        <v>SAR-TECH MOTORSPORT</v>
      </c>
      <c r="H22" s="178" t="str">
        <f>VLOOKUP(B22,Results!B:N,13,FALSE)</f>
        <v>55.46,9</v>
      </c>
    </row>
    <row r="23" spans="1:8" ht="15" customHeight="1">
      <c r="A23" s="176">
        <f t="shared" si="0"/>
        <v>16</v>
      </c>
      <c r="B23" s="137">
        <v>19</v>
      </c>
      <c r="C23" s="169" t="str">
        <f>VLOOKUP(B23,Startlist!B:F,2,FALSE)</f>
        <v>E12</v>
      </c>
      <c r="D23" s="170" t="str">
        <f>CONCATENATE(VLOOKUP(B23,Startlist!B:H,3,FALSE)," / ",VLOOKUP(B23,Startlist!B:H,4,FALSE))</f>
        <v>Allan Ilves / Kristo Tamm</v>
      </c>
      <c r="E23" s="171" t="str">
        <f>VLOOKUP(B23,Startlist!B:F,5,FALSE)</f>
        <v>EST</v>
      </c>
      <c r="F23" s="170" t="str">
        <f>VLOOKUP(B23,Startlist!B:H,7,FALSE)</f>
        <v>Mitsubishi Lancer Evo 8</v>
      </c>
      <c r="G23" s="170" t="str">
        <f>VLOOKUP(B23,Startlist!B:H,6,FALSE)</f>
        <v>KAUR MOTORSPORT</v>
      </c>
      <c r="H23" s="178" t="str">
        <f>VLOOKUP(B23,Results!B:N,13,FALSE)</f>
        <v>55.48,3</v>
      </c>
    </row>
    <row r="24" spans="1:8" ht="15" customHeight="1">
      <c r="A24" s="176">
        <f t="shared" si="0"/>
        <v>17</v>
      </c>
      <c r="B24" s="137">
        <v>21</v>
      </c>
      <c r="C24" s="169" t="str">
        <f>VLOOKUP(B24,Startlist!B:F,2,FALSE)</f>
        <v>E12</v>
      </c>
      <c r="D24" s="170" t="str">
        <f>CONCATENATE(VLOOKUP(B24,Startlist!B:H,3,FALSE)," / ",VLOOKUP(B24,Startlist!B:H,4,FALSE))</f>
        <v>Aiko Aigro / Kermo Kärtmann</v>
      </c>
      <c r="E24" s="171" t="str">
        <f>VLOOKUP(B24,Startlist!B:F,5,FALSE)</f>
        <v>EST</v>
      </c>
      <c r="F24" s="170" t="str">
        <f>VLOOKUP(B24,Startlist!B:H,7,FALSE)</f>
        <v>Mitsubishi Lancer Evo 6</v>
      </c>
      <c r="G24" s="170" t="str">
        <f>VLOOKUP(B24,Startlist!B:H,6,FALSE)</f>
        <v>TIKKRI MOTORSPORT</v>
      </c>
      <c r="H24" s="178" t="str">
        <f>VLOOKUP(B24,Results!B:N,13,FALSE)</f>
        <v>56.09,7</v>
      </c>
    </row>
    <row r="25" spans="1:8" ht="15" customHeight="1">
      <c r="A25" s="176">
        <f t="shared" si="0"/>
        <v>18</v>
      </c>
      <c r="B25" s="137">
        <v>38</v>
      </c>
      <c r="C25" s="169" t="str">
        <f>VLOOKUP(B25,Startlist!B:F,2,FALSE)</f>
        <v>E11</v>
      </c>
      <c r="D25" s="170" t="str">
        <f>CONCATENATE(VLOOKUP(B25,Startlist!B:H,3,FALSE)," / ",VLOOKUP(B25,Startlist!B:H,4,FALSE))</f>
        <v>Andrus Vahi / Alo Ivask</v>
      </c>
      <c r="E25" s="171" t="str">
        <f>VLOOKUP(B25,Startlist!B:F,5,FALSE)</f>
        <v>EST</v>
      </c>
      <c r="F25" s="170" t="str">
        <f>VLOOKUP(B25,Startlist!B:H,7,FALSE)</f>
        <v>BMW M3</v>
      </c>
      <c r="G25" s="170" t="str">
        <f>VLOOKUP(B25,Startlist!B:H,6,FALSE)</f>
        <v>ECOM MOTORSPORT</v>
      </c>
      <c r="H25" s="178" t="str">
        <f>VLOOKUP(B25,Results!B:N,13,FALSE)</f>
        <v>56.18,2</v>
      </c>
    </row>
    <row r="26" spans="1:8" ht="15" customHeight="1">
      <c r="A26" s="176">
        <f t="shared" si="0"/>
        <v>19</v>
      </c>
      <c r="B26" s="137">
        <v>33</v>
      </c>
      <c r="C26" s="169" t="str">
        <f>VLOOKUP(B26,Startlist!B:F,2,FALSE)</f>
        <v>E10</v>
      </c>
      <c r="D26" s="170" t="str">
        <f>CONCATENATE(VLOOKUP(B26,Startlist!B:H,3,FALSE)," / ",VLOOKUP(B26,Startlist!B:H,4,FALSE))</f>
        <v>Harri Rodendau / Tom Rist</v>
      </c>
      <c r="E26" s="171" t="str">
        <f>VLOOKUP(B26,Startlist!B:F,5,FALSE)</f>
        <v>EST</v>
      </c>
      <c r="F26" s="170" t="str">
        <f>VLOOKUP(B26,Startlist!B:H,7,FALSE)</f>
        <v>Ford Escort MK2</v>
      </c>
      <c r="G26" s="170" t="str">
        <f>VLOOKUP(B26,Startlist!B:H,6,FALSE)</f>
        <v>OMP MOTOSPORT</v>
      </c>
      <c r="H26" s="178" t="str">
        <f>VLOOKUP(B26,Results!B:N,13,FALSE)</f>
        <v>56.21,5</v>
      </c>
    </row>
    <row r="27" spans="1:8" ht="15" customHeight="1">
      <c r="A27" s="176">
        <f t="shared" si="0"/>
        <v>20</v>
      </c>
      <c r="B27" s="137">
        <v>31</v>
      </c>
      <c r="C27" s="169" t="str">
        <f>VLOOKUP(B27,Startlist!B:F,2,FALSE)</f>
        <v>A7</v>
      </c>
      <c r="D27" s="170" t="str">
        <f>CONCATENATE(VLOOKUP(B27,Startlist!B:H,3,FALSE)," / ",VLOOKUP(B27,Startlist!B:H,4,FALSE))</f>
        <v>Kristo Subi / Teele Sepp</v>
      </c>
      <c r="E27" s="171" t="str">
        <f>VLOOKUP(B27,Startlist!B:F,5,FALSE)</f>
        <v>EST</v>
      </c>
      <c r="F27" s="170" t="str">
        <f>VLOOKUP(B27,Startlist!B:H,7,FALSE)</f>
        <v>Honda Civic Type-R</v>
      </c>
      <c r="G27" s="170" t="str">
        <f>VLOOKUP(B27,Startlist!B:H,6,FALSE)</f>
        <v>ECOM MOTORSPORT</v>
      </c>
      <c r="H27" s="178" t="str">
        <f>VLOOKUP(B27,Results!B:N,13,FALSE)</f>
        <v>56.52,0</v>
      </c>
    </row>
    <row r="28" spans="1:8" ht="15" customHeight="1">
      <c r="A28" s="176">
        <f t="shared" si="0"/>
        <v>21</v>
      </c>
      <c r="B28" s="137">
        <v>24</v>
      </c>
      <c r="C28" s="169" t="str">
        <f>VLOOKUP(B28,Startlist!B:F,2,FALSE)</f>
        <v>A6</v>
      </c>
      <c r="D28" s="170" t="str">
        <f>CONCATENATE(VLOOKUP(B28,Startlist!B:H,3,FALSE)," / ",VLOOKUP(B28,Startlist!B:H,4,FALSE))</f>
        <v>Kristen Kelement / Timo Kasesalu</v>
      </c>
      <c r="E28" s="171" t="str">
        <f>VLOOKUP(B28,Startlist!B:F,5,FALSE)</f>
        <v>EST</v>
      </c>
      <c r="F28" s="170" t="str">
        <f>VLOOKUP(B28,Startlist!B:H,7,FALSE)</f>
        <v>Citroen C2 R2 MAX</v>
      </c>
      <c r="G28" s="170" t="str">
        <f>VLOOKUP(B28,Startlist!B:H,6,FALSE)</f>
        <v>RS RACING</v>
      </c>
      <c r="H28" s="178" t="str">
        <f>VLOOKUP(B28,Results!B:N,13,FALSE)</f>
        <v>57.09,0</v>
      </c>
    </row>
    <row r="29" spans="1:8" ht="15" customHeight="1">
      <c r="A29" s="176">
        <f t="shared" si="0"/>
        <v>22</v>
      </c>
      <c r="B29" s="137">
        <v>46</v>
      </c>
      <c r="C29" s="169" t="str">
        <f>VLOOKUP(B29,Startlist!B:F,2,FALSE)</f>
        <v>A7</v>
      </c>
      <c r="D29" s="170" t="str">
        <f>CONCATENATE(VLOOKUP(B29,Startlist!B:H,3,FALSE)," / ",VLOOKUP(B29,Startlist!B:H,4,FALSE))</f>
        <v>Kevin Kuusik / Carl Terras</v>
      </c>
      <c r="E29" s="171" t="str">
        <f>VLOOKUP(B29,Startlist!B:F,5,FALSE)</f>
        <v>EST</v>
      </c>
      <c r="F29" s="170" t="str">
        <f>VLOOKUP(B29,Startlist!B:H,7,FALSE)</f>
        <v>Renault Clio Ragnotti</v>
      </c>
      <c r="G29" s="170" t="str">
        <f>VLOOKUP(B29,Startlist!B:H,6,FALSE)</f>
        <v>OT RACING</v>
      </c>
      <c r="H29" s="178" t="str">
        <f>VLOOKUP(B29,Results!B:N,13,FALSE)</f>
        <v>57.52,9</v>
      </c>
    </row>
    <row r="30" spans="1:8" ht="15" customHeight="1">
      <c r="A30" s="176">
        <f t="shared" si="0"/>
        <v>23</v>
      </c>
      <c r="B30" s="137">
        <v>64</v>
      </c>
      <c r="C30" s="169" t="str">
        <f>VLOOKUP(B30,Startlist!B:F,2,FALSE)</f>
        <v>A7</v>
      </c>
      <c r="D30" s="170" t="str">
        <f>CONCATENATE(VLOOKUP(B30,Startlist!B:H,3,FALSE)," / ",VLOOKUP(B30,Startlist!B:H,4,FALSE))</f>
        <v>Mikhail Skripnikov / Anton Grechko</v>
      </c>
      <c r="E30" s="171" t="str">
        <f>VLOOKUP(B30,Startlist!B:F,5,FALSE)</f>
        <v>RUS</v>
      </c>
      <c r="F30" s="170" t="str">
        <f>VLOOKUP(B30,Startlist!B:H,7,FALSE)</f>
        <v>Renault Clio R3</v>
      </c>
      <c r="G30" s="170" t="str">
        <f>VLOOKUP(B30,Startlist!B:H,6,FALSE)</f>
        <v>THOMAS BETON RACING</v>
      </c>
      <c r="H30" s="178" t="str">
        <f>VLOOKUP(B30,Results!B:N,13,FALSE)</f>
        <v>57.58,9</v>
      </c>
    </row>
    <row r="31" spans="1:8" ht="15" customHeight="1">
      <c r="A31" s="176">
        <f t="shared" si="0"/>
        <v>24</v>
      </c>
      <c r="B31" s="137">
        <v>44</v>
      </c>
      <c r="C31" s="169" t="str">
        <f>VLOOKUP(B31,Startlist!B:F,2,FALSE)</f>
        <v>E10</v>
      </c>
      <c r="D31" s="170" t="str">
        <f>CONCATENATE(VLOOKUP(B31,Startlist!B:H,3,FALSE)," / ",VLOOKUP(B31,Startlist!B:H,4,FALSE))</f>
        <v>Martin Saar / Allar Heina</v>
      </c>
      <c r="E31" s="171" t="str">
        <f>VLOOKUP(B31,Startlist!B:F,5,FALSE)</f>
        <v>EST</v>
      </c>
      <c r="F31" s="170" t="str">
        <f>VLOOKUP(B31,Startlist!B:H,7,FALSE)</f>
        <v>VW Golf 2</v>
      </c>
      <c r="G31" s="170" t="str">
        <f>VLOOKUP(B31,Startlist!B:H,6,FALSE)</f>
        <v>OPTITRANS TEHNIKASPORT</v>
      </c>
      <c r="H31" s="178" t="str">
        <f>VLOOKUP(B31,Results!B:N,13,FALSE)</f>
        <v>58.01,0</v>
      </c>
    </row>
    <row r="32" spans="1:8" ht="15" customHeight="1">
      <c r="A32" s="176">
        <f t="shared" si="0"/>
        <v>25</v>
      </c>
      <c r="B32" s="137">
        <v>40</v>
      </c>
      <c r="C32" s="169" t="str">
        <f>VLOOKUP(B32,Startlist!B:F,2,FALSE)</f>
        <v>A6</v>
      </c>
      <c r="D32" s="170" t="str">
        <f>CONCATENATE(VLOOKUP(B32,Startlist!B:H,3,FALSE)," / ",VLOOKUP(B32,Startlist!B:H,4,FALSE))</f>
        <v>Niko-Pekka Nieminen / Kuldar Sikk</v>
      </c>
      <c r="E32" s="171" t="str">
        <f>VLOOKUP(B32,Startlist!B:F,5,FALSE)</f>
        <v>FIN / EST</v>
      </c>
      <c r="F32" s="170" t="str">
        <f>VLOOKUP(B32,Startlist!B:H,7,FALSE)</f>
        <v>Ford Fiesta R2</v>
      </c>
      <c r="G32" s="170" t="str">
        <f>VLOOKUP(B32,Startlist!B:H,6,FALSE)</f>
        <v>MM-MOTORSPORT</v>
      </c>
      <c r="H32" s="178" t="str">
        <f>VLOOKUP(B32,Results!B:N,13,FALSE)</f>
        <v>58.01,5</v>
      </c>
    </row>
    <row r="33" spans="1:8" ht="15" customHeight="1">
      <c r="A33" s="176">
        <f t="shared" si="0"/>
        <v>26</v>
      </c>
      <c r="B33" s="137">
        <v>52</v>
      </c>
      <c r="C33" s="169" t="str">
        <f>VLOOKUP(B33,Startlist!B:F,2,FALSE)</f>
        <v>E11</v>
      </c>
      <c r="D33" s="170" t="str">
        <f>CONCATENATE(VLOOKUP(B33,Startlist!B:H,3,FALSE)," / ",VLOOKUP(B33,Startlist!B:H,4,FALSE))</f>
        <v>Vadim Lelyukh / Aleksandr Danilovskii</v>
      </c>
      <c r="E33" s="171" t="str">
        <f>VLOOKUP(B33,Startlist!B:F,5,FALSE)</f>
        <v>RUS</v>
      </c>
      <c r="F33" s="170" t="str">
        <f>VLOOKUP(B33,Startlist!B:H,7,FALSE)</f>
        <v>BMW M3</v>
      </c>
      <c r="G33" s="170" t="str">
        <f>VLOOKUP(B33,Startlist!B:H,6,FALSE)</f>
        <v>CSVP</v>
      </c>
      <c r="H33" s="178" t="str">
        <f>VLOOKUP(B33,Results!B:N,13,FALSE)</f>
        <v>58.28,9</v>
      </c>
    </row>
    <row r="34" spans="1:8" ht="15" customHeight="1">
      <c r="A34" s="176">
        <f t="shared" si="0"/>
        <v>27</v>
      </c>
      <c r="B34" s="137">
        <v>62</v>
      </c>
      <c r="C34" s="169" t="str">
        <f>VLOOKUP(B34,Startlist!B:F,2,FALSE)</f>
        <v>E12</v>
      </c>
      <c r="D34" s="170" t="str">
        <f>CONCATENATE(VLOOKUP(B34,Startlist!B:H,3,FALSE)," / ",VLOOKUP(B34,Startlist!B:H,4,FALSE))</f>
        <v>Dmitry Feofanov / Maxim Gordyushkin</v>
      </c>
      <c r="E34" s="171" t="str">
        <f>VLOOKUP(B34,Startlist!B:F,5,FALSE)</f>
        <v>RUS</v>
      </c>
      <c r="F34" s="170" t="str">
        <f>VLOOKUP(B34,Startlist!B:H,7,FALSE)</f>
        <v>Mitsubishi Lancer Evo 8</v>
      </c>
      <c r="G34" s="170" t="str">
        <f>VLOOKUP(B34,Startlist!B:H,6,FALSE)</f>
        <v>ASPORT</v>
      </c>
      <c r="H34" s="178" t="str">
        <f>VLOOKUP(B34,Results!B:N,13,FALSE)</f>
        <v>59.40,1</v>
      </c>
    </row>
    <row r="35" spans="1:8" ht="15" customHeight="1">
      <c r="A35" s="176">
        <f t="shared" si="0"/>
        <v>28</v>
      </c>
      <c r="B35" s="137">
        <v>60</v>
      </c>
      <c r="C35" s="169" t="str">
        <f>VLOOKUP(B35,Startlist!B:F,2,FALSE)</f>
        <v>E11</v>
      </c>
      <c r="D35" s="170" t="str">
        <f>CONCATENATE(VLOOKUP(B35,Startlist!B:H,3,FALSE)," / ",VLOOKUP(B35,Startlist!B:H,4,FALSE))</f>
        <v>Madis Vanaselja / Jaanus Hōbemägi</v>
      </c>
      <c r="E35" s="171" t="str">
        <f>VLOOKUP(B35,Startlist!B:F,5,FALSE)</f>
        <v>EST</v>
      </c>
      <c r="F35" s="170" t="str">
        <f>VLOOKUP(B35,Startlist!B:H,7,FALSE)</f>
        <v>BMW M3</v>
      </c>
      <c r="G35" s="170" t="str">
        <f>VLOOKUP(B35,Startlist!B:H,6,FALSE)</f>
        <v>LAITSE RALLYPARK</v>
      </c>
      <c r="H35" s="178" t="str">
        <f>VLOOKUP(B35,Results!B:N,13,FALSE)</f>
        <v>59.48,4</v>
      </c>
    </row>
    <row r="36" spans="1:8" ht="15" customHeight="1">
      <c r="A36" s="176">
        <f t="shared" si="0"/>
        <v>29</v>
      </c>
      <c r="B36" s="137">
        <v>55</v>
      </c>
      <c r="C36" s="169" t="str">
        <f>VLOOKUP(B36,Startlist!B:F,2,FALSE)</f>
        <v>E11</v>
      </c>
      <c r="D36" s="170" t="str">
        <f>CONCATENATE(VLOOKUP(B36,Startlist!B:H,3,FALSE)," / ",VLOOKUP(B36,Startlist!B:H,4,FALSE))</f>
        <v>Esa Uski / Jouni Jäkkilä</v>
      </c>
      <c r="E36" s="171" t="str">
        <f>VLOOKUP(B36,Startlist!B:F,5,FALSE)</f>
        <v>FIN</v>
      </c>
      <c r="F36" s="170" t="str">
        <f>VLOOKUP(B36,Startlist!B:H,7,FALSE)</f>
        <v>BMW 325i</v>
      </c>
      <c r="G36" s="170" t="str">
        <f>VLOOKUP(B36,Startlist!B:H,6,FALSE)</f>
        <v>ESA USKI</v>
      </c>
      <c r="H36" s="178" t="str">
        <f>VLOOKUP(B36,Results!B:N,13,FALSE)</f>
        <v> 1:00.05,3</v>
      </c>
    </row>
    <row r="37" spans="1:8" ht="15" customHeight="1">
      <c r="A37" s="176">
        <f t="shared" si="0"/>
        <v>30</v>
      </c>
      <c r="B37" s="137">
        <v>56</v>
      </c>
      <c r="C37" s="169" t="str">
        <f>VLOOKUP(B37,Startlist!B:F,2,FALSE)</f>
        <v>N3</v>
      </c>
      <c r="D37" s="170" t="str">
        <f>CONCATENATE(VLOOKUP(B37,Startlist!B:H,3,FALSE)," / ",VLOOKUP(B37,Startlist!B:H,4,FALSE))</f>
        <v>Alexey Iofin / Evgenii Eliseev</v>
      </c>
      <c r="E37" s="171" t="str">
        <f>VLOOKUP(B37,Startlist!B:F,5,FALSE)</f>
        <v>RUS</v>
      </c>
      <c r="F37" s="170" t="str">
        <f>VLOOKUP(B37,Startlist!B:H,7,FALSE)</f>
        <v>Honda Civic Type-R</v>
      </c>
      <c r="G37" s="170" t="str">
        <f>VLOOKUP(B37,Startlist!B:H,6,FALSE)</f>
        <v>2WD RACING SERVICES</v>
      </c>
      <c r="H37" s="178" t="str">
        <f>VLOOKUP(B37,Results!B:N,13,FALSE)</f>
        <v> 1:00.16,2</v>
      </c>
    </row>
    <row r="38" spans="1:8" ht="15" customHeight="1">
      <c r="A38" s="176">
        <f t="shared" si="0"/>
        <v>31</v>
      </c>
      <c r="B38" s="137">
        <v>50</v>
      </c>
      <c r="C38" s="169" t="str">
        <f>VLOOKUP(B38,Startlist!B:F,2,FALSE)</f>
        <v>A6</v>
      </c>
      <c r="D38" s="170" t="str">
        <f>CONCATENATE(VLOOKUP(B38,Startlist!B:H,3,FALSE)," / ",VLOOKUP(B38,Startlist!B:H,4,FALSE))</f>
        <v>Gustav Kruuda / Ken Järveoja</v>
      </c>
      <c r="E38" s="171" t="str">
        <f>VLOOKUP(B38,Startlist!B:F,5,FALSE)</f>
        <v>EST</v>
      </c>
      <c r="F38" s="170" t="str">
        <f>VLOOKUP(B38,Startlist!B:H,7,FALSE)</f>
        <v>Ford Fiesta R2</v>
      </c>
      <c r="G38" s="170" t="str">
        <f>VLOOKUP(B38,Startlist!B:H,6,FALSE)</f>
        <v>ME3 RALLYTEAM</v>
      </c>
      <c r="H38" s="178" t="str">
        <f>VLOOKUP(B38,Results!B:N,13,FALSE)</f>
        <v> 1:00.18,1</v>
      </c>
    </row>
    <row r="39" spans="1:8" ht="15" customHeight="1">
      <c r="A39" s="176">
        <f t="shared" si="0"/>
        <v>32</v>
      </c>
      <c r="B39" s="137">
        <v>54</v>
      </c>
      <c r="C39" s="169" t="str">
        <f>VLOOKUP(B39,Startlist!B:F,2,FALSE)</f>
        <v>E10</v>
      </c>
      <c r="D39" s="170" t="str">
        <f>CONCATENATE(VLOOKUP(B39,Startlist!B:H,3,FALSE)," / ",VLOOKUP(B39,Startlist!B:H,4,FALSE))</f>
        <v>Kristjan Sinik / Martti Meetua</v>
      </c>
      <c r="E39" s="171" t="str">
        <f>VLOOKUP(B39,Startlist!B:F,5,FALSE)</f>
        <v>EST</v>
      </c>
      <c r="F39" s="170" t="str">
        <f>VLOOKUP(B39,Startlist!B:H,7,FALSE)</f>
        <v>Nissan Sunny</v>
      </c>
      <c r="G39" s="170" t="str">
        <f>VLOOKUP(B39,Startlist!B:H,6,FALSE)</f>
        <v>ERKI SPORT</v>
      </c>
      <c r="H39" s="178" t="str">
        <f>VLOOKUP(B39,Results!B:N,13,FALSE)</f>
        <v> 1:00.56,7</v>
      </c>
    </row>
    <row r="40" spans="1:8" ht="15" customHeight="1">
      <c r="A40" s="176">
        <f t="shared" si="0"/>
        <v>33</v>
      </c>
      <c r="B40" s="137">
        <v>58</v>
      </c>
      <c r="C40" s="169" t="str">
        <f>VLOOKUP(B40,Startlist!B:F,2,FALSE)</f>
        <v>N3</v>
      </c>
      <c r="D40" s="170" t="str">
        <f>CONCATENATE(VLOOKUP(B40,Startlist!B:H,3,FALSE)," / ",VLOOKUP(B40,Startlist!B:H,4,FALSE))</f>
        <v>Martin Vatter / Oliver Peebo</v>
      </c>
      <c r="E40" s="171" t="str">
        <f>VLOOKUP(B40,Startlist!B:F,5,FALSE)</f>
        <v>EST</v>
      </c>
      <c r="F40" s="170" t="str">
        <f>VLOOKUP(B40,Startlist!B:H,7,FALSE)</f>
        <v>Honda Civic Type-R</v>
      </c>
      <c r="G40" s="170" t="str">
        <f>VLOOKUP(B40,Startlist!B:H,6,FALSE)</f>
        <v>TIKKRI MOTORSPORT</v>
      </c>
      <c r="H40" s="178" t="str">
        <f>VLOOKUP(B40,Results!B:N,13,FALSE)</f>
        <v> 1:01.15,9</v>
      </c>
    </row>
    <row r="41" spans="1:8" ht="15" customHeight="1">
      <c r="A41" s="176">
        <f t="shared" si="0"/>
        <v>34</v>
      </c>
      <c r="B41" s="137">
        <v>68</v>
      </c>
      <c r="C41" s="169" t="str">
        <f>VLOOKUP(B41,Startlist!B:F,2,FALSE)</f>
        <v>E10</v>
      </c>
      <c r="D41" s="170" t="str">
        <f>CONCATENATE(VLOOKUP(B41,Startlist!B:H,3,FALSE)," / ",VLOOKUP(B41,Startlist!B:H,4,FALSE))</f>
        <v>Kasper Koosa / Siim Korsten</v>
      </c>
      <c r="E41" s="171" t="str">
        <f>VLOOKUP(B41,Startlist!B:F,5,FALSE)</f>
        <v>EST</v>
      </c>
      <c r="F41" s="170" t="str">
        <f>VLOOKUP(B41,Startlist!B:H,7,FALSE)</f>
        <v>Nissan Sunny</v>
      </c>
      <c r="G41" s="170" t="str">
        <f>VLOOKUP(B41,Startlist!B:H,6,FALSE)</f>
        <v>ECOM MOTORSPORT</v>
      </c>
      <c r="H41" s="178" t="str">
        <f>VLOOKUP(B41,Results!B:N,13,FALSE)</f>
        <v> 1:01.34,9</v>
      </c>
    </row>
    <row r="42" spans="1:8" ht="15" customHeight="1">
      <c r="A42" s="176">
        <f t="shared" si="0"/>
        <v>35</v>
      </c>
      <c r="B42" s="137">
        <v>59</v>
      </c>
      <c r="C42" s="169" t="str">
        <f>VLOOKUP(B42,Startlist!B:F,2,FALSE)</f>
        <v>E10</v>
      </c>
      <c r="D42" s="170" t="str">
        <f>CONCATENATE(VLOOKUP(B42,Startlist!B:H,3,FALSE)," / ",VLOOKUP(B42,Startlist!B:H,4,FALSE))</f>
        <v>Maila Vaher / Karita Kivi</v>
      </c>
      <c r="E42" s="171" t="str">
        <f>VLOOKUP(B42,Startlist!B:F,5,FALSE)</f>
        <v>EST</v>
      </c>
      <c r="F42" s="170" t="str">
        <f>VLOOKUP(B42,Startlist!B:H,7,FALSE)</f>
        <v>Nissan Sunny GTI</v>
      </c>
      <c r="G42" s="170" t="str">
        <f>VLOOKUP(B42,Startlist!B:H,6,FALSE)</f>
        <v>SAR-TECH MOTORSPORT</v>
      </c>
      <c r="H42" s="178" t="str">
        <f>VLOOKUP(B42,Results!B:N,13,FALSE)</f>
        <v> 1:02.08,8</v>
      </c>
    </row>
    <row r="43" spans="1:8" ht="15" customHeight="1">
      <c r="A43" s="176">
        <f t="shared" si="0"/>
        <v>36</v>
      </c>
      <c r="B43" s="137">
        <v>70</v>
      </c>
      <c r="C43" s="169" t="str">
        <f>VLOOKUP(B43,Startlist!B:F,2,FALSE)</f>
        <v>E9</v>
      </c>
      <c r="D43" s="170" t="str">
        <f>CONCATENATE(VLOOKUP(B43,Startlist!B:H,3,FALSE)," / ",VLOOKUP(B43,Startlist!B:H,4,FALSE))</f>
        <v>Rainer Meus / Kaupo Vana</v>
      </c>
      <c r="E43" s="171" t="str">
        <f>VLOOKUP(B43,Startlist!B:F,5,FALSE)</f>
        <v>EST</v>
      </c>
      <c r="F43" s="170" t="str">
        <f>VLOOKUP(B43,Startlist!B:H,7,FALSE)</f>
        <v>LADA VFTS</v>
      </c>
      <c r="G43" s="170" t="str">
        <f>VLOOKUP(B43,Startlist!B:H,6,FALSE)</f>
        <v>PROREHV RALLY TEAM</v>
      </c>
      <c r="H43" s="178" t="str">
        <f>VLOOKUP(B43,Results!B:N,13,FALSE)</f>
        <v> 1:03.05,3</v>
      </c>
    </row>
    <row r="44" spans="1:8" ht="15" customHeight="1">
      <c r="A44" s="176">
        <f t="shared" si="0"/>
        <v>37</v>
      </c>
      <c r="B44" s="137">
        <v>48</v>
      </c>
      <c r="C44" s="169" t="str">
        <f>VLOOKUP(B44,Startlist!B:F,2,FALSE)</f>
        <v>A8</v>
      </c>
      <c r="D44" s="170" t="str">
        <f>CONCATENATE(VLOOKUP(B44,Startlist!B:H,3,FALSE)," / ",VLOOKUP(B44,Startlist!B:H,4,FALSE))</f>
        <v>Vadim Kuznetsov / Roman Kapustin</v>
      </c>
      <c r="E44" s="171" t="str">
        <f>VLOOKUP(B44,Startlist!B:F,5,FALSE)</f>
        <v>RUS</v>
      </c>
      <c r="F44" s="170" t="str">
        <f>VLOOKUP(B44,Startlist!B:H,7,FALSE)</f>
        <v>Subaru Impreza</v>
      </c>
      <c r="G44" s="170" t="str">
        <f>VLOOKUP(B44,Startlist!B:H,6,FALSE)</f>
        <v>ASRT RALLY TEAM</v>
      </c>
      <c r="H44" s="178" t="str">
        <f>VLOOKUP(B44,Results!B:N,13,FALSE)</f>
        <v> 1:03.25,1</v>
      </c>
    </row>
    <row r="45" spans="1:8" ht="15" customHeight="1">
      <c r="A45" s="176">
        <f t="shared" si="0"/>
        <v>38</v>
      </c>
      <c r="B45" s="137">
        <v>34</v>
      </c>
      <c r="C45" s="169" t="str">
        <f>VLOOKUP(B45,Startlist!B:F,2,FALSE)</f>
        <v>E11</v>
      </c>
      <c r="D45" s="170" t="str">
        <f>CONCATENATE(VLOOKUP(B45,Startlist!B:H,3,FALSE)," / ",VLOOKUP(B45,Startlist!B:H,4,FALSE))</f>
        <v>Dmitry Nikonchuk / Alexander Potesov</v>
      </c>
      <c r="E45" s="171" t="str">
        <f>VLOOKUP(B45,Startlist!B:F,5,FALSE)</f>
        <v>RUS</v>
      </c>
      <c r="F45" s="170" t="str">
        <f>VLOOKUP(B45,Startlist!B:H,7,FALSE)</f>
        <v>BMW M3</v>
      </c>
      <c r="G45" s="170" t="str">
        <f>VLOOKUP(B45,Startlist!B:H,6,FALSE)</f>
        <v>RALLYSTORE.RU</v>
      </c>
      <c r="H45" s="178" t="str">
        <f>VLOOKUP(B45,Results!B:N,13,FALSE)</f>
        <v> 1:03.28,0</v>
      </c>
    </row>
    <row r="46" spans="1:8" ht="15" customHeight="1">
      <c r="A46" s="176">
        <f t="shared" si="0"/>
        <v>39</v>
      </c>
      <c r="B46" s="137">
        <v>76</v>
      </c>
      <c r="C46" s="169" t="str">
        <f>VLOOKUP(B46,Startlist!B:F,2,FALSE)</f>
        <v>E13</v>
      </c>
      <c r="D46" s="170" t="str">
        <f>CONCATENATE(VLOOKUP(B46,Startlist!B:H,3,FALSE)," / ",VLOOKUP(B46,Startlist!B:H,4,FALSE))</f>
        <v>Tarmo Silt / Raido Loel</v>
      </c>
      <c r="E46" s="171" t="str">
        <f>VLOOKUP(B46,Startlist!B:F,5,FALSE)</f>
        <v>EST</v>
      </c>
      <c r="F46" s="170" t="str">
        <f>VLOOKUP(B46,Startlist!B:H,7,FALSE)</f>
        <v>GAZ 51</v>
      </c>
      <c r="G46" s="170" t="str">
        <f>VLOOKUP(B46,Startlist!B:H,6,FALSE)</f>
        <v>MÄRJAMAA RALLY TEAM</v>
      </c>
      <c r="H46" s="178" t="str">
        <f>VLOOKUP(B46,Results!B:N,13,FALSE)</f>
        <v> 1:06.51,1</v>
      </c>
    </row>
    <row r="47" spans="1:8" ht="15" customHeight="1">
      <c r="A47" s="176">
        <f t="shared" si="0"/>
        <v>40</v>
      </c>
      <c r="B47" s="137">
        <v>25</v>
      </c>
      <c r="C47" s="169" t="str">
        <f>VLOOKUP(B47,Startlist!B:F,2,FALSE)</f>
        <v>A6</v>
      </c>
      <c r="D47" s="170" t="str">
        <f>CONCATENATE(VLOOKUP(B47,Startlist!B:H,3,FALSE)," / ",VLOOKUP(B47,Startlist!B:H,4,FALSE))</f>
        <v>Rainer Rohtmets / Rauno Rohtmets</v>
      </c>
      <c r="E47" s="171" t="str">
        <f>VLOOKUP(B47,Startlist!B:F,5,FALSE)</f>
        <v>EST</v>
      </c>
      <c r="F47" s="170" t="str">
        <f>VLOOKUP(B47,Startlist!B:H,7,FALSE)</f>
        <v>Citroen C2 R2 MAX</v>
      </c>
      <c r="G47" s="170" t="str">
        <f>VLOOKUP(B47,Startlist!B:H,6,FALSE)</f>
        <v>PRINTSPORT</v>
      </c>
      <c r="H47" s="178" t="str">
        <f>VLOOKUP(B47,Results!B:N,13,FALSE)</f>
        <v> 1:07.19,5</v>
      </c>
    </row>
    <row r="48" spans="1:8" ht="15" customHeight="1">
      <c r="A48" s="176">
        <f t="shared" si="0"/>
        <v>41</v>
      </c>
      <c r="B48" s="137">
        <v>75</v>
      </c>
      <c r="C48" s="169" t="str">
        <f>VLOOKUP(B48,Startlist!B:F,2,FALSE)</f>
        <v>E13</v>
      </c>
      <c r="D48" s="170" t="str">
        <f>CONCATENATE(VLOOKUP(B48,Startlist!B:H,3,FALSE)," / ",VLOOKUP(B48,Startlist!B:H,4,FALSE))</f>
        <v>Taavi Niinemets / Marco Prems</v>
      </c>
      <c r="E48" s="171" t="str">
        <f>VLOOKUP(B48,Startlist!B:F,5,FALSE)</f>
        <v>EST</v>
      </c>
      <c r="F48" s="170" t="str">
        <f>VLOOKUP(B48,Startlist!B:H,7,FALSE)</f>
        <v>GAZ 51A</v>
      </c>
      <c r="G48" s="170" t="str">
        <f>VLOOKUP(B48,Startlist!B:H,6,FALSE)</f>
        <v>GAZ RALLIKLUBI</v>
      </c>
      <c r="H48" s="178" t="str">
        <f>VLOOKUP(B48,Results!B:N,13,FALSE)</f>
        <v> 1:07.33,3</v>
      </c>
    </row>
    <row r="49" spans="1:8" ht="15" customHeight="1">
      <c r="A49" s="176">
        <f t="shared" si="0"/>
        <v>42</v>
      </c>
      <c r="B49" s="137">
        <v>78</v>
      </c>
      <c r="C49" s="169" t="str">
        <f>VLOOKUP(B49,Startlist!B:F,2,FALSE)</f>
        <v>E13</v>
      </c>
      <c r="D49" s="170" t="str">
        <f>CONCATENATE(VLOOKUP(B49,Startlist!B:H,3,FALSE)," / ",VLOOKUP(B49,Startlist!B:H,4,FALSE))</f>
        <v>Toomas Repp / Oliver Ojaveer</v>
      </c>
      <c r="E49" s="171" t="str">
        <f>VLOOKUP(B49,Startlist!B:F,5,FALSE)</f>
        <v>EST</v>
      </c>
      <c r="F49" s="170" t="str">
        <f>VLOOKUP(B49,Startlist!B:H,7,FALSE)</f>
        <v>GAZ 53</v>
      </c>
      <c r="G49" s="170" t="str">
        <f>VLOOKUP(B49,Startlist!B:H,6,FALSE)</f>
        <v>G.M.RACING SK</v>
      </c>
      <c r="H49" s="178" t="str">
        <f>VLOOKUP(B49,Results!B:N,13,FALSE)</f>
        <v> 1:10.26,7</v>
      </c>
    </row>
    <row r="50" spans="1:8" ht="15" customHeight="1">
      <c r="A50" s="176">
        <f t="shared" si="0"/>
        <v>43</v>
      </c>
      <c r="B50" s="137">
        <v>36</v>
      </c>
      <c r="C50" s="169" t="str">
        <f>VLOOKUP(B50,Startlist!B:F,2,FALSE)</f>
        <v>A6</v>
      </c>
      <c r="D50" s="170" t="str">
        <f>CONCATENATE(VLOOKUP(B50,Startlist!B:H,3,FALSE)," / ",VLOOKUP(B50,Startlist!B:H,4,FALSE))</f>
        <v>Kenneth Sepp / Tanel Kasesalu</v>
      </c>
      <c r="E50" s="171" t="str">
        <f>VLOOKUP(B50,Startlist!B:F,5,FALSE)</f>
        <v>EST</v>
      </c>
      <c r="F50" s="170" t="str">
        <f>VLOOKUP(B50,Startlist!B:H,7,FALSE)</f>
        <v>Citroen C2 R2 MAX</v>
      </c>
      <c r="G50" s="170" t="str">
        <f>VLOOKUP(B50,Startlist!B:H,6,FALSE)</f>
        <v>SAR-TECH MOTORSPORT</v>
      </c>
      <c r="H50" s="178" t="str">
        <f>VLOOKUP(B50,Results!B:N,13,FALSE)</f>
        <v> 1:10.44,5</v>
      </c>
    </row>
    <row r="51" spans="1:8" ht="15" customHeight="1">
      <c r="A51" s="176">
        <f t="shared" si="0"/>
        <v>44</v>
      </c>
      <c r="B51" s="137">
        <v>73</v>
      </c>
      <c r="C51" s="169" t="str">
        <f>VLOOKUP(B51,Startlist!B:F,2,FALSE)</f>
        <v>E9</v>
      </c>
      <c r="D51" s="170" t="str">
        <f>CONCATENATE(VLOOKUP(B51,Startlist!B:H,3,FALSE)," / ",VLOOKUP(B51,Startlist!B:H,4,FALSE))</f>
        <v>Mait Mättik / Kristjan Len</v>
      </c>
      <c r="E51" s="171" t="str">
        <f>VLOOKUP(B51,Startlist!B:F,5,FALSE)</f>
        <v>EST</v>
      </c>
      <c r="F51" s="170" t="str">
        <f>VLOOKUP(B51,Startlist!B:H,7,FALSE)</f>
        <v>LADA VFTS</v>
      </c>
      <c r="G51" s="170" t="str">
        <f>VLOOKUP(B51,Startlist!B:H,6,FALSE)</f>
        <v>SK VILLU</v>
      </c>
      <c r="H51" s="178" t="str">
        <f>VLOOKUP(B51,Results!B:N,13,FALSE)</f>
        <v> 1:10.52,1</v>
      </c>
    </row>
    <row r="52" spans="1:8" ht="15" customHeight="1">
      <c r="A52" s="176">
        <f t="shared" si="0"/>
        <v>45</v>
      </c>
      <c r="B52" s="137">
        <v>74</v>
      </c>
      <c r="C52" s="169" t="str">
        <f>VLOOKUP(B52,Startlist!B:F,2,FALSE)</f>
        <v>E9</v>
      </c>
      <c r="D52" s="170" t="str">
        <f>CONCATENATE(VLOOKUP(B52,Startlist!B:H,3,FALSE)," / ",VLOOKUP(B52,Startlist!B:H,4,FALSE))</f>
        <v>Alari Sillaste / Arvo Liimann</v>
      </c>
      <c r="E52" s="171" t="str">
        <f>VLOOKUP(B52,Startlist!B:F,5,FALSE)</f>
        <v>EST</v>
      </c>
      <c r="F52" s="170" t="str">
        <f>VLOOKUP(B52,Startlist!B:H,7,FALSE)</f>
        <v>AZLK 2140</v>
      </c>
      <c r="G52" s="170" t="str">
        <f>VLOOKUP(B52,Startlist!B:H,6,FALSE)</f>
        <v>GAZ RALLIKLUBI</v>
      </c>
      <c r="H52" s="178" t="str">
        <f>VLOOKUP(B52,Results!B:N,13,FALSE)</f>
        <v> 1:14.42,9</v>
      </c>
    </row>
    <row r="53" spans="1:8" ht="15" customHeight="1">
      <c r="A53" s="176">
        <f t="shared" si="0"/>
        <v>46</v>
      </c>
      <c r="B53" s="137">
        <v>77</v>
      </c>
      <c r="C53" s="169" t="str">
        <f>VLOOKUP(B53,Startlist!B:F,2,FALSE)</f>
        <v>E13</v>
      </c>
      <c r="D53" s="170" t="str">
        <f>CONCATENATE(VLOOKUP(B53,Startlist!B:H,3,FALSE)," / ",VLOOKUP(B53,Startlist!B:H,4,FALSE))</f>
        <v>Kaido Vilu / Andrus Markson</v>
      </c>
      <c r="E53" s="171" t="str">
        <f>VLOOKUP(B53,Startlist!B:F,5,FALSE)</f>
        <v>EST</v>
      </c>
      <c r="F53" s="170" t="str">
        <f>VLOOKUP(B53,Startlist!B:H,7,FALSE)</f>
        <v>GAZ 51A</v>
      </c>
      <c r="G53" s="170" t="str">
        <f>VLOOKUP(B53,Startlist!B:H,6,FALSE)</f>
        <v>GAZ RALLIKLUBI</v>
      </c>
      <c r="H53" s="178" t="str">
        <f>VLOOKUP(B53,Results!B:N,13,FALSE)</f>
        <v> 1:15.30,6</v>
      </c>
    </row>
    <row r="54" spans="1:8" ht="15" customHeight="1">
      <c r="A54" s="176"/>
      <c r="B54" s="137">
        <v>3</v>
      </c>
      <c r="C54" s="169" t="str">
        <f>VLOOKUP(B54,Startlist!B:F,2,FALSE)</f>
        <v>R4</v>
      </c>
      <c r="D54" s="170" t="str">
        <f>CONCATENATE(VLOOKUP(B54,Startlist!B:H,3,FALSE)," / ",VLOOKUP(B54,Startlist!B:H,4,FALSE))</f>
        <v>Joni Nikko / Jarno Ottman</v>
      </c>
      <c r="E54" s="171" t="str">
        <f>VLOOKUP(B54,Startlist!B:F,5,FALSE)</f>
        <v>FIN</v>
      </c>
      <c r="F54" s="170" t="str">
        <f>VLOOKUP(B54,Startlist!B:H,7,FALSE)</f>
        <v>Mitsubishi Lancer Evo 9</v>
      </c>
      <c r="G54" s="170" t="str">
        <f>VLOOKUP(B54,Startlist!B:H,6,FALSE)</f>
        <v>L.A.D SERVICE</v>
      </c>
      <c r="H54" s="276" t="s">
        <v>1226</v>
      </c>
    </row>
    <row r="55" spans="1:8" ht="15" customHeight="1">
      <c r="A55" s="176"/>
      <c r="B55" s="137">
        <v>5</v>
      </c>
      <c r="C55" s="169" t="str">
        <f>VLOOKUP(B55,Startlist!B:F,2,FALSE)</f>
        <v>R4</v>
      </c>
      <c r="D55" s="170" t="str">
        <f>CONCATENATE(VLOOKUP(B55,Startlist!B:H,3,FALSE)," / ",VLOOKUP(B55,Startlist!B:H,4,FALSE))</f>
        <v>Raul Jeets / Andrus Toom</v>
      </c>
      <c r="E55" s="171" t="str">
        <f>VLOOKUP(B55,Startlist!B:F,5,FALSE)</f>
        <v>EST</v>
      </c>
      <c r="F55" s="170" t="str">
        <f>VLOOKUP(B55,Startlist!B:H,7,FALSE)</f>
        <v>Ford Fiesta R5</v>
      </c>
      <c r="G55" s="170" t="str">
        <f>VLOOKUP(B55,Startlist!B:H,6,FALSE)</f>
        <v>MM-MOTORSPORT</v>
      </c>
      <c r="H55" s="276" t="s">
        <v>1226</v>
      </c>
    </row>
    <row r="56" spans="1:8" ht="15" customHeight="1">
      <c r="A56" s="176"/>
      <c r="B56" s="137">
        <v>6</v>
      </c>
      <c r="C56" s="169" t="str">
        <f>VLOOKUP(B56,Startlist!B:F,2,FALSE)</f>
        <v>N4</v>
      </c>
      <c r="D56" s="170" t="str">
        <f>CONCATENATE(VLOOKUP(B56,Startlist!B:H,3,FALSE)," / ",VLOOKUP(B56,Startlist!B:H,4,FALSE))</f>
        <v>Siim Plangi / Marek Sarapuu</v>
      </c>
      <c r="E56" s="171" t="str">
        <f>VLOOKUP(B56,Startlist!B:F,5,FALSE)</f>
        <v>EST</v>
      </c>
      <c r="F56" s="170" t="str">
        <f>VLOOKUP(B56,Startlist!B:H,7,FALSE)</f>
        <v>Mitsubishi Lancer Evo 9</v>
      </c>
      <c r="G56" s="170" t="str">
        <f>VLOOKUP(B56,Startlist!B:H,6,FALSE)</f>
        <v>G.M.RACING SK</v>
      </c>
      <c r="H56" s="276" t="s">
        <v>1226</v>
      </c>
    </row>
    <row r="57" spans="1:8" ht="15" customHeight="1">
      <c r="A57" s="176"/>
      <c r="B57" s="137">
        <v>7</v>
      </c>
      <c r="C57" s="169" t="str">
        <f>VLOOKUP(B57,Startlist!B:F,2,FALSE)</f>
        <v>N4</v>
      </c>
      <c r="D57" s="170" t="str">
        <f>CONCATENATE(VLOOKUP(B57,Startlist!B:H,3,FALSE)," / ",VLOOKUP(B57,Startlist!B:H,4,FALSE))</f>
        <v>Egon Kaur / Erik Lepikson</v>
      </c>
      <c r="E57" s="171" t="str">
        <f>VLOOKUP(B57,Startlist!B:F,5,FALSE)</f>
        <v>EST</v>
      </c>
      <c r="F57" s="170" t="str">
        <f>VLOOKUP(B57,Startlist!B:H,7,FALSE)</f>
        <v>Mitsubishi Lancer Evo 10</v>
      </c>
      <c r="G57" s="170" t="str">
        <f>VLOOKUP(B57,Startlist!B:H,6,FALSE)</f>
        <v>KAUR MOTORSPORT</v>
      </c>
      <c r="H57" s="276" t="s">
        <v>1226</v>
      </c>
    </row>
    <row r="58" spans="1:8" ht="15" customHeight="1">
      <c r="A58" s="176"/>
      <c r="B58" s="137">
        <v>15</v>
      </c>
      <c r="C58" s="169" t="str">
        <f>VLOOKUP(B58,Startlist!B:F,2,FALSE)</f>
        <v>A7</v>
      </c>
      <c r="D58" s="170" t="str">
        <f>CONCATENATE(VLOOKUP(B58,Startlist!B:H,3,FALSE)," / ",VLOOKUP(B58,Startlist!B:H,4,FALSE))</f>
        <v>Ken Torn / Riivo Mesila</v>
      </c>
      <c r="E58" s="171" t="str">
        <f>VLOOKUP(B58,Startlist!B:F,5,FALSE)</f>
        <v>EST</v>
      </c>
      <c r="F58" s="170" t="str">
        <f>VLOOKUP(B58,Startlist!B:H,7,FALSE)</f>
        <v>Honda Civic Type-R</v>
      </c>
      <c r="G58" s="170" t="str">
        <f>VLOOKUP(B58,Startlist!B:H,6,FALSE)</f>
        <v>SAR-TECH MOTORSPORT</v>
      </c>
      <c r="H58" s="276" t="s">
        <v>1226</v>
      </c>
    </row>
    <row r="59" spans="1:8" ht="15" customHeight="1">
      <c r="A59" s="176"/>
      <c r="B59" s="137">
        <v>16</v>
      </c>
      <c r="C59" s="169" t="str">
        <f>VLOOKUP(B59,Startlist!B:F,2,FALSE)</f>
        <v>A6</v>
      </c>
      <c r="D59" s="170" t="str">
        <f>CONCATENATE(VLOOKUP(B59,Startlist!B:H,3,FALSE)," / ",VLOOKUP(B59,Startlist!B:H,4,FALSE))</f>
        <v>Sander Siniorg / Annika Arnek</v>
      </c>
      <c r="E59" s="171" t="str">
        <f>VLOOKUP(B59,Startlist!B:F,5,FALSE)</f>
        <v>EST</v>
      </c>
      <c r="F59" s="170" t="str">
        <f>VLOOKUP(B59,Startlist!B:H,7,FALSE)</f>
        <v>Ford Fiesta R2</v>
      </c>
      <c r="G59" s="170" t="str">
        <f>VLOOKUP(B59,Startlist!B:H,6,FALSE)</f>
        <v>KAUR MOTORSPORT</v>
      </c>
      <c r="H59" s="276" t="s">
        <v>1226</v>
      </c>
    </row>
    <row r="60" spans="1:8" ht="15" customHeight="1">
      <c r="A60" s="176"/>
      <c r="B60" s="137">
        <v>18</v>
      </c>
      <c r="C60" s="169" t="str">
        <f>VLOOKUP(B60,Startlist!B:F,2,FALSE)</f>
        <v>R4</v>
      </c>
      <c r="D60" s="170" t="str">
        <f>CONCATENATE(VLOOKUP(B60,Startlist!B:H,3,FALSE)," / ",VLOOKUP(B60,Startlist!B:H,4,FALSE))</f>
        <v>Salah Bin Eidan / Kristo Kraag</v>
      </c>
      <c r="E60" s="171" t="str">
        <f>VLOOKUP(B60,Startlist!B:F,5,FALSE)</f>
        <v>KUWAIT / EST</v>
      </c>
      <c r="F60" s="170" t="str">
        <f>VLOOKUP(B60,Startlist!B:H,7,FALSE)</f>
        <v>Ford Fiesta R5</v>
      </c>
      <c r="G60" s="170" t="str">
        <f>VLOOKUP(B60,Startlist!B:H,6,FALSE)</f>
        <v>MM-MOTORSPORT</v>
      </c>
      <c r="H60" s="276" t="s">
        <v>1226</v>
      </c>
    </row>
    <row r="61" spans="1:8" ht="15" customHeight="1">
      <c r="A61" s="176"/>
      <c r="B61" s="137">
        <v>20</v>
      </c>
      <c r="C61" s="169" t="str">
        <f>VLOOKUP(B61,Startlist!B:F,2,FALSE)</f>
        <v>E12</v>
      </c>
      <c r="D61" s="170" t="str">
        <f>CONCATENATE(VLOOKUP(B61,Startlist!B:H,3,FALSE)," / ",VLOOKUP(B61,Startlist!B:H,4,FALSE))</f>
        <v>Arsi Tupits / Oliver Tampuu</v>
      </c>
      <c r="E61" s="171" t="str">
        <f>VLOOKUP(B61,Startlist!B:F,5,FALSE)</f>
        <v>EST</v>
      </c>
      <c r="F61" s="170" t="str">
        <f>VLOOKUP(B61,Startlist!B:H,7,FALSE)</f>
        <v>Mitsubishi Lancer Evo 8</v>
      </c>
      <c r="G61" s="170" t="str">
        <f>VLOOKUP(B61,Startlist!B:H,6,FALSE)</f>
        <v>PSC MOTORSPORT</v>
      </c>
      <c r="H61" s="276" t="s">
        <v>1226</v>
      </c>
    </row>
    <row r="62" spans="1:8" ht="15" customHeight="1">
      <c r="A62" s="176"/>
      <c r="B62" s="137">
        <v>26</v>
      </c>
      <c r="C62" s="169" t="str">
        <f>VLOOKUP(B62,Startlist!B:F,2,FALSE)</f>
        <v>A7</v>
      </c>
      <c r="D62" s="170" t="str">
        <f>CONCATENATE(VLOOKUP(B62,Startlist!B:H,3,FALSE)," / ",VLOOKUP(B62,Startlist!B:H,4,FALSE))</f>
        <v>Mait Madik / Toomas Tauk</v>
      </c>
      <c r="E62" s="171" t="str">
        <f>VLOOKUP(B62,Startlist!B:F,5,FALSE)</f>
        <v>EST</v>
      </c>
      <c r="F62" s="170" t="str">
        <f>VLOOKUP(B62,Startlist!B:H,7,FALSE)</f>
        <v>Honda Civic Type-R</v>
      </c>
      <c r="G62" s="170" t="str">
        <f>VLOOKUP(B62,Startlist!B:H,6,FALSE)</f>
        <v>ECOM MOTORSPORT</v>
      </c>
      <c r="H62" s="276" t="s">
        <v>1226</v>
      </c>
    </row>
    <row r="63" spans="1:8" ht="15" customHeight="1">
      <c r="A63" s="176"/>
      <c r="B63" s="137">
        <v>27</v>
      </c>
      <c r="C63" s="169" t="str">
        <f>VLOOKUP(B63,Startlist!B:F,2,FALSE)</f>
        <v>E11</v>
      </c>
      <c r="D63" s="170" t="str">
        <f>CONCATENATE(VLOOKUP(B63,Startlist!B:H,3,FALSE)," / ",VLOOKUP(B63,Startlist!B:H,4,FALSE))</f>
        <v>Vallo Nuuter / Alari Kupri</v>
      </c>
      <c r="E63" s="171" t="str">
        <f>VLOOKUP(B63,Startlist!B:F,5,FALSE)</f>
        <v>EST</v>
      </c>
      <c r="F63" s="170" t="str">
        <f>VLOOKUP(B63,Startlist!B:H,7,FALSE)</f>
        <v>BMW M3</v>
      </c>
      <c r="G63" s="170" t="str">
        <f>VLOOKUP(B63,Startlist!B:H,6,FALSE)</f>
        <v>MS RACING</v>
      </c>
      <c r="H63" s="276" t="s">
        <v>1226</v>
      </c>
    </row>
    <row r="64" spans="1:8" ht="15" customHeight="1">
      <c r="A64" s="176"/>
      <c r="B64" s="137">
        <v>28</v>
      </c>
      <c r="C64" s="169" t="str">
        <f>VLOOKUP(B64,Startlist!B:F,2,FALSE)</f>
        <v>A6</v>
      </c>
      <c r="D64" s="170" t="str">
        <f>CONCATENATE(VLOOKUP(B64,Startlist!B:H,3,FALSE)," / ",VLOOKUP(B64,Startlist!B:H,4,FALSE))</f>
        <v>Roland Poom / Taavi Udevald</v>
      </c>
      <c r="E64" s="171" t="str">
        <f>VLOOKUP(B64,Startlist!B:F,5,FALSE)</f>
        <v>EST</v>
      </c>
      <c r="F64" s="170" t="str">
        <f>VLOOKUP(B64,Startlist!B:H,7,FALSE)</f>
        <v>Citroen C2 R2</v>
      </c>
      <c r="G64" s="170" t="str">
        <f>VLOOKUP(B64,Startlist!B:H,6,FALSE)</f>
        <v>ECOM MOTORSPORT</v>
      </c>
      <c r="H64" s="276" t="s">
        <v>1226</v>
      </c>
    </row>
    <row r="65" spans="1:8" ht="15" customHeight="1">
      <c r="A65" s="176"/>
      <c r="B65" s="137">
        <v>57</v>
      </c>
      <c r="C65" s="169" t="str">
        <f>VLOOKUP(B65,Startlist!B:F,2,FALSE)</f>
        <v>E9</v>
      </c>
      <c r="D65" s="170" t="str">
        <f>CONCATENATE(VLOOKUP(B65,Startlist!B:H,3,FALSE)," / ",VLOOKUP(B65,Startlist!B:H,4,FALSE))</f>
        <v>Janar Tänak / Janno Õunpuu</v>
      </c>
      <c r="E65" s="171" t="str">
        <f>VLOOKUP(B65,Startlist!B:F,5,FALSE)</f>
        <v>EST</v>
      </c>
      <c r="F65" s="170" t="str">
        <f>VLOOKUP(B65,Startlist!B:H,7,FALSE)</f>
        <v>LADA S1600</v>
      </c>
      <c r="G65" s="170" t="str">
        <f>VLOOKUP(B65,Startlist!B:H,6,FALSE)</f>
        <v>OT RACING</v>
      </c>
      <c r="H65" s="276" t="s">
        <v>1226</v>
      </c>
    </row>
    <row r="66" spans="1:8" ht="15" customHeight="1">
      <c r="A66" s="176"/>
      <c r="B66" s="137">
        <v>66</v>
      </c>
      <c r="C66" s="169" t="str">
        <f>VLOOKUP(B66,Startlist!B:F,2,FALSE)</f>
        <v>E9</v>
      </c>
      <c r="D66" s="170" t="str">
        <f>CONCATENATE(VLOOKUP(B66,Startlist!B:H,3,FALSE)," / ",VLOOKUP(B66,Startlist!B:H,4,FALSE))</f>
        <v>Tauri Pihlas / Ott Kiil</v>
      </c>
      <c r="E66" s="171" t="str">
        <f>VLOOKUP(B66,Startlist!B:F,5,FALSE)</f>
        <v>EST</v>
      </c>
      <c r="F66" s="170" t="str">
        <f>VLOOKUP(B66,Startlist!B:H,7,FALSE)</f>
        <v>Toyota Starlet</v>
      </c>
      <c r="G66" s="170" t="str">
        <f>VLOOKUP(B66,Startlist!B:H,6,FALSE)</f>
        <v>SAR-TECH MOTORSPORT</v>
      </c>
      <c r="H66" s="276" t="s">
        <v>1226</v>
      </c>
    </row>
    <row r="67" spans="1:8" ht="15" customHeight="1">
      <c r="A67" s="176"/>
      <c r="B67" s="137">
        <v>29</v>
      </c>
      <c r="C67" s="169" t="str">
        <f>VLOOKUP(B67,Startlist!B:F,2,FALSE)</f>
        <v>A8</v>
      </c>
      <c r="D67" s="170" t="str">
        <f>CONCATENATE(VLOOKUP(B67,Startlist!B:H,3,FALSE)," / ",VLOOKUP(B67,Startlist!B:H,4,FALSE))</f>
        <v>Rünno Ubinhain / Riho Teinveld</v>
      </c>
      <c r="E67" s="171" t="str">
        <f>VLOOKUP(B67,Startlist!B:F,5,FALSE)</f>
        <v>EST</v>
      </c>
      <c r="F67" s="170" t="str">
        <f>VLOOKUP(B67,Startlist!B:H,7,FALSE)</f>
        <v>Subaru Impreza</v>
      </c>
      <c r="G67" s="170" t="str">
        <f>VLOOKUP(B67,Startlist!B:H,6,FALSE)</f>
        <v>KAUR MOTORSPORT</v>
      </c>
      <c r="H67" s="276" t="s">
        <v>1226</v>
      </c>
    </row>
    <row r="68" spans="1:8" ht="15" customHeight="1">
      <c r="A68" s="176"/>
      <c r="B68" s="137">
        <v>32</v>
      </c>
      <c r="C68" s="169" t="str">
        <f>VLOOKUP(B68,Startlist!B:F,2,FALSE)</f>
        <v>E11</v>
      </c>
      <c r="D68" s="170" t="str">
        <f>CONCATENATE(VLOOKUP(B68,Startlist!B:H,3,FALSE)," / ",VLOOKUP(B68,Startlist!B:H,4,FALSE))</f>
        <v>Lembit Soe / Ahto Pihlas</v>
      </c>
      <c r="E68" s="171" t="str">
        <f>VLOOKUP(B68,Startlist!B:F,5,FALSE)</f>
        <v>EST</v>
      </c>
      <c r="F68" s="170" t="str">
        <f>VLOOKUP(B68,Startlist!B:H,7,FALSE)</f>
        <v>Toyota Starlet</v>
      </c>
      <c r="G68" s="170" t="str">
        <f>VLOOKUP(B68,Startlist!B:H,6,FALSE)</f>
        <v>SAR-TECH MOTORSPORT</v>
      </c>
      <c r="H68" s="276" t="s">
        <v>1226</v>
      </c>
    </row>
    <row r="69" spans="1:8" ht="15" customHeight="1">
      <c r="A69" s="176"/>
      <c r="B69" s="137">
        <v>35</v>
      </c>
      <c r="C69" s="169" t="str">
        <f>VLOOKUP(B69,Startlist!B:F,2,FALSE)</f>
        <v>E11</v>
      </c>
      <c r="D69" s="170" t="str">
        <f>CONCATENATE(VLOOKUP(B69,Startlist!B:H,3,FALSE)," / ",VLOOKUP(B69,Startlist!B:H,4,FALSE))</f>
        <v>Argo Kuutok / Erik Sher</v>
      </c>
      <c r="E69" s="171" t="str">
        <f>VLOOKUP(B69,Startlist!B:F,5,FALSE)</f>
        <v>EST</v>
      </c>
      <c r="F69" s="170" t="str">
        <f>VLOOKUP(B69,Startlist!B:H,7,FALSE)</f>
        <v>BMW M3</v>
      </c>
      <c r="G69" s="170" t="str">
        <f>VLOOKUP(B69,Startlist!B:H,6,FALSE)</f>
        <v>MS RACING</v>
      </c>
      <c r="H69" s="276" t="s">
        <v>1226</v>
      </c>
    </row>
    <row r="70" spans="1:8" ht="15" customHeight="1">
      <c r="A70" s="176"/>
      <c r="B70" s="137">
        <v>37</v>
      </c>
      <c r="C70" s="169" t="str">
        <f>VLOOKUP(B70,Startlist!B:F,2,FALSE)</f>
        <v>E12</v>
      </c>
      <c r="D70" s="170" t="str">
        <f>CONCATENATE(VLOOKUP(B70,Startlist!B:H,3,FALSE)," / ",VLOOKUP(B70,Startlist!B:H,4,FALSE))</f>
        <v>Sami Valme / Matti Hämäläinen</v>
      </c>
      <c r="E70" s="171" t="str">
        <f>VLOOKUP(B70,Startlist!B:F,5,FALSE)</f>
        <v>FIN</v>
      </c>
      <c r="F70" s="170" t="str">
        <f>VLOOKUP(B70,Startlist!B:H,7,FALSE)</f>
        <v>Mitsubishi Lancer Evo 6</v>
      </c>
      <c r="G70" s="170" t="str">
        <f>VLOOKUP(B70,Startlist!B:H,6,FALSE)</f>
        <v>MATTI HÄMÄLÄINEN</v>
      </c>
      <c r="H70" s="276" t="s">
        <v>1226</v>
      </c>
    </row>
    <row r="71" spans="1:8" ht="15" customHeight="1">
      <c r="A71" s="176"/>
      <c r="B71" s="137">
        <v>42</v>
      </c>
      <c r="C71" s="169" t="str">
        <f>VLOOKUP(B71,Startlist!B:F,2,FALSE)</f>
        <v>E9</v>
      </c>
      <c r="D71" s="170" t="str">
        <f>CONCATENATE(VLOOKUP(B71,Startlist!B:H,3,FALSE)," / ",VLOOKUP(B71,Startlist!B:H,4,FALSE))</f>
        <v>Karl-Martin Volver / Margus Jōerand</v>
      </c>
      <c r="E71" s="171" t="str">
        <f>VLOOKUP(B71,Startlist!B:F,5,FALSE)</f>
        <v>EST</v>
      </c>
      <c r="F71" s="170" t="str">
        <f>VLOOKUP(B71,Startlist!B:H,7,FALSE)</f>
        <v>Honda Civic</v>
      </c>
      <c r="G71" s="170" t="str">
        <f>VLOOKUP(B71,Startlist!B:H,6,FALSE)</f>
        <v>TIKKRI MOTORSPORT</v>
      </c>
      <c r="H71" s="276" t="s">
        <v>1226</v>
      </c>
    </row>
    <row r="72" spans="1:8" ht="15" customHeight="1">
      <c r="A72" s="176"/>
      <c r="B72" s="137">
        <v>43</v>
      </c>
      <c r="C72" s="169" t="str">
        <f>VLOOKUP(B72,Startlist!B:F,2,FALSE)</f>
        <v>E11</v>
      </c>
      <c r="D72" s="170" t="str">
        <f>CONCATENATE(VLOOKUP(B72,Startlist!B:H,3,FALSE)," / ",VLOOKUP(B72,Startlist!B:H,4,FALSE))</f>
        <v>Priit Koik / Alari-Uku Heldna</v>
      </c>
      <c r="E72" s="171" t="str">
        <f>VLOOKUP(B72,Startlist!B:F,5,FALSE)</f>
        <v>EST</v>
      </c>
      <c r="F72" s="170" t="str">
        <f>VLOOKUP(B72,Startlist!B:H,7,FALSE)</f>
        <v>BMW M3</v>
      </c>
      <c r="G72" s="170" t="str">
        <f>VLOOKUP(B72,Startlist!B:H,6,FALSE)</f>
        <v>MS RACING</v>
      </c>
      <c r="H72" s="276" t="s">
        <v>1226</v>
      </c>
    </row>
    <row r="73" spans="1:8" ht="15" customHeight="1">
      <c r="A73" s="176"/>
      <c r="B73" s="137">
        <v>45</v>
      </c>
      <c r="C73" s="169" t="str">
        <f>VLOOKUP(B73,Startlist!B:F,2,FALSE)</f>
        <v>E10</v>
      </c>
      <c r="D73" s="170" t="str">
        <f>CONCATENATE(VLOOKUP(B73,Startlist!B:H,3,FALSE)," / ",VLOOKUP(B73,Startlist!B:H,4,FALSE))</f>
        <v>Alvar Kuusik / Riho Kens</v>
      </c>
      <c r="E73" s="171" t="str">
        <f>VLOOKUP(B73,Startlist!B:F,5,FALSE)</f>
        <v>EST</v>
      </c>
      <c r="F73" s="170" t="str">
        <f>VLOOKUP(B73,Startlist!B:H,7,FALSE)</f>
        <v>VW Golf II</v>
      </c>
      <c r="G73" s="170" t="str">
        <f>VLOOKUP(B73,Startlist!B:H,6,FALSE)</f>
        <v>TIKKRI MOTORSPORT</v>
      </c>
      <c r="H73" s="276" t="s">
        <v>1226</v>
      </c>
    </row>
    <row r="74" spans="1:8" ht="15" customHeight="1">
      <c r="A74" s="176"/>
      <c r="B74" s="137">
        <v>47</v>
      </c>
      <c r="C74" s="169" t="str">
        <f>VLOOKUP(B74,Startlist!B:F,2,FALSE)</f>
        <v>A7</v>
      </c>
      <c r="D74" s="170" t="str">
        <f>CONCATENATE(VLOOKUP(B74,Startlist!B:H,3,FALSE)," / ",VLOOKUP(B74,Startlist!B:H,4,FALSE))</f>
        <v>Henry Asi / Karl-Artur Viitra</v>
      </c>
      <c r="E74" s="171" t="str">
        <f>VLOOKUP(B74,Startlist!B:F,5,FALSE)</f>
        <v>EST</v>
      </c>
      <c r="F74" s="170" t="str">
        <f>VLOOKUP(B74,Startlist!B:H,7,FALSE)</f>
        <v>Honda Civic Type-R</v>
      </c>
      <c r="G74" s="170" t="str">
        <f>VLOOKUP(B74,Startlist!B:H,6,FALSE)</f>
        <v>ECOM MOTORSPORT</v>
      </c>
      <c r="H74" s="276" t="s">
        <v>1226</v>
      </c>
    </row>
    <row r="75" spans="1:8" ht="15" customHeight="1">
      <c r="A75" s="176"/>
      <c r="B75" s="137">
        <v>49</v>
      </c>
      <c r="C75" s="169" t="str">
        <f>VLOOKUP(B75,Startlist!B:F,2,FALSE)</f>
        <v>E10</v>
      </c>
      <c r="D75" s="170" t="str">
        <f>CONCATENATE(VLOOKUP(B75,Startlist!B:H,3,FALSE)," / ",VLOOKUP(B75,Startlist!B:H,4,FALSE))</f>
        <v>Raido Laulik / Tōnis Viidas</v>
      </c>
      <c r="E75" s="171" t="str">
        <f>VLOOKUP(B75,Startlist!B:F,5,FALSE)</f>
        <v>EST</v>
      </c>
      <c r="F75" s="170" t="str">
        <f>VLOOKUP(B75,Startlist!B:H,7,FALSE)</f>
        <v>Nissan Sunny GTI</v>
      </c>
      <c r="G75" s="170" t="str">
        <f>VLOOKUP(B75,Startlist!B:H,6,FALSE)</f>
        <v>SAR-TECH MOTORSPORT</v>
      </c>
      <c r="H75" s="276" t="s">
        <v>1226</v>
      </c>
    </row>
    <row r="76" spans="1:8" ht="15" customHeight="1">
      <c r="A76" s="176"/>
      <c r="B76" s="137">
        <v>51</v>
      </c>
      <c r="C76" s="169" t="str">
        <f>VLOOKUP(B76,Startlist!B:F,2,FALSE)</f>
        <v>N3</v>
      </c>
      <c r="D76" s="170" t="str">
        <f>CONCATENATE(VLOOKUP(B76,Startlist!B:H,3,FALSE)," / ",VLOOKUP(B76,Startlist!B:H,4,FALSE))</f>
        <v>Dmitry Gorchakov / Sergei Koslov</v>
      </c>
      <c r="E76" s="171" t="str">
        <f>VLOOKUP(B76,Startlist!B:F,5,FALSE)</f>
        <v>RUS</v>
      </c>
      <c r="F76" s="170" t="str">
        <f>VLOOKUP(B76,Startlist!B:H,7,FALSE)</f>
        <v>Renault Clio</v>
      </c>
      <c r="G76" s="170" t="str">
        <f>VLOOKUP(B76,Startlist!B:H,6,FALSE)</f>
        <v>PSC MOTORSPORT</v>
      </c>
      <c r="H76" s="276" t="s">
        <v>1226</v>
      </c>
    </row>
    <row r="77" spans="1:8" ht="15" customHeight="1">
      <c r="A77" s="176"/>
      <c r="B77" s="137">
        <v>53</v>
      </c>
      <c r="C77" s="169" t="str">
        <f>VLOOKUP(B77,Startlist!B:F,2,FALSE)</f>
        <v>E10</v>
      </c>
      <c r="D77" s="170" t="str">
        <f>CONCATENATE(VLOOKUP(B77,Startlist!B:H,3,FALSE)," / ",VLOOKUP(B77,Startlist!B:H,4,FALSE))</f>
        <v>Taavo Tigane / Eero Viljus</v>
      </c>
      <c r="E77" s="171" t="str">
        <f>VLOOKUP(B77,Startlist!B:F,5,FALSE)</f>
        <v>EST</v>
      </c>
      <c r="F77" s="170" t="str">
        <f>VLOOKUP(B77,Startlist!B:H,7,FALSE)</f>
        <v>Nissan Sunny</v>
      </c>
      <c r="G77" s="170" t="str">
        <f>VLOOKUP(B77,Startlist!B:H,6,FALSE)</f>
        <v>RS RACING</v>
      </c>
      <c r="H77" s="276" t="s">
        <v>1226</v>
      </c>
    </row>
    <row r="78" spans="1:8" ht="15" customHeight="1">
      <c r="A78" s="176"/>
      <c r="B78" s="137">
        <v>61</v>
      </c>
      <c r="C78" s="169" t="str">
        <f>VLOOKUP(B78,Startlist!B:F,2,FALSE)</f>
        <v>N3</v>
      </c>
      <c r="D78" s="170" t="str">
        <f>CONCATENATE(VLOOKUP(B78,Startlist!B:H,3,FALSE)," / ",VLOOKUP(B78,Startlist!B:H,4,FALSE))</f>
        <v>Kaspar Kasari / Hannes Kuusmaa</v>
      </c>
      <c r="E78" s="171" t="str">
        <f>VLOOKUP(B78,Startlist!B:F,5,FALSE)</f>
        <v>EST</v>
      </c>
      <c r="F78" s="170" t="str">
        <f>VLOOKUP(B78,Startlist!B:H,7,FALSE)</f>
        <v>Honda Civic Type-R</v>
      </c>
      <c r="G78" s="170" t="str">
        <f>VLOOKUP(B78,Startlist!B:H,6,FALSE)</f>
        <v>ECOM MOTORSPORT</v>
      </c>
      <c r="H78" s="276" t="s">
        <v>1226</v>
      </c>
    </row>
    <row r="79" spans="1:8" ht="15" customHeight="1">
      <c r="A79" s="176"/>
      <c r="B79" s="137">
        <v>63</v>
      </c>
      <c r="C79" s="169" t="str">
        <f>VLOOKUP(B79,Startlist!B:F,2,FALSE)</f>
        <v>E12</v>
      </c>
      <c r="D79" s="170" t="str">
        <f>CONCATENATE(VLOOKUP(B79,Startlist!B:H,3,FALSE)," / ",VLOOKUP(B79,Startlist!B:H,4,FALSE))</f>
        <v>Alexey Reshetov / Karl Koosa</v>
      </c>
      <c r="E79" s="171" t="str">
        <f>VLOOKUP(B79,Startlist!B:F,5,FALSE)</f>
        <v>RUS / EST</v>
      </c>
      <c r="F79" s="170" t="str">
        <f>VLOOKUP(B79,Startlist!B:H,7,FALSE)</f>
        <v>Subaru Impreza</v>
      </c>
      <c r="G79" s="170" t="str">
        <f>VLOOKUP(B79,Startlist!B:H,6,FALSE)</f>
        <v>G.M.RACING SK</v>
      </c>
      <c r="H79" s="276" t="s">
        <v>1226</v>
      </c>
    </row>
    <row r="80" spans="1:8" ht="15" customHeight="1">
      <c r="A80" s="176"/>
      <c r="B80" s="137">
        <v>65</v>
      </c>
      <c r="C80" s="169" t="str">
        <f>VLOOKUP(B80,Startlist!B:F,2,FALSE)</f>
        <v>E9</v>
      </c>
      <c r="D80" s="170" t="str">
        <f>CONCATENATE(VLOOKUP(B80,Startlist!B:H,3,FALSE)," / ",VLOOKUP(B80,Startlist!B:H,4,FALSE))</f>
        <v>Henri Franke / Alain Sivous</v>
      </c>
      <c r="E80" s="171" t="str">
        <f>VLOOKUP(B80,Startlist!B:F,5,FALSE)</f>
        <v>EST</v>
      </c>
      <c r="F80" s="170" t="str">
        <f>VLOOKUP(B80,Startlist!B:H,7,FALSE)</f>
        <v>Suzuki Baleno</v>
      </c>
      <c r="G80" s="170" t="str">
        <f>VLOOKUP(B80,Startlist!B:H,6,FALSE)</f>
        <v>ECOM MOTORSPORT</v>
      </c>
      <c r="H80" s="276" t="s">
        <v>1226</v>
      </c>
    </row>
    <row r="81" spans="1:8" ht="15" customHeight="1">
      <c r="A81" s="176"/>
      <c r="B81" s="137">
        <v>67</v>
      </c>
      <c r="C81" s="169" t="str">
        <f>VLOOKUP(B81,Startlist!B:F,2,FALSE)</f>
        <v>E10</v>
      </c>
      <c r="D81" s="170" t="str">
        <f>CONCATENATE(VLOOKUP(B81,Startlist!B:H,3,FALSE)," / ",VLOOKUP(B81,Startlist!B:H,4,FALSE))</f>
        <v>Margus Sarja / Taavi Audova</v>
      </c>
      <c r="E81" s="171" t="str">
        <f>VLOOKUP(B81,Startlist!B:F,5,FALSE)</f>
        <v>EST</v>
      </c>
      <c r="F81" s="170" t="str">
        <f>VLOOKUP(B81,Startlist!B:H,7,FALSE)</f>
        <v>Renault Clio</v>
      </c>
      <c r="G81" s="170" t="str">
        <f>VLOOKUP(B81,Startlist!B:H,6,FALSE)</f>
        <v>MS RACING</v>
      </c>
      <c r="H81" s="276" t="s">
        <v>1226</v>
      </c>
    </row>
    <row r="82" spans="1:8" ht="15" customHeight="1">
      <c r="A82" s="176"/>
      <c r="B82" s="137">
        <v>69</v>
      </c>
      <c r="C82" s="169" t="str">
        <f>VLOOKUP(B82,Startlist!B:F,2,FALSE)</f>
        <v>E10</v>
      </c>
      <c r="D82" s="170" t="str">
        <f>CONCATENATE(VLOOKUP(B82,Startlist!B:H,3,FALSE)," / ",VLOOKUP(B82,Startlist!B:H,4,FALSE))</f>
        <v>Janek Ojala / Kaido Kabral</v>
      </c>
      <c r="E82" s="171" t="str">
        <f>VLOOKUP(B82,Startlist!B:F,5,FALSE)</f>
        <v>EST</v>
      </c>
      <c r="F82" s="170" t="str">
        <f>VLOOKUP(B82,Startlist!B:H,7,FALSE)</f>
        <v>Nissan Sunny</v>
      </c>
      <c r="G82" s="170" t="str">
        <f>VLOOKUP(B82,Startlist!B:H,6,FALSE)</f>
        <v>PROREHV RALLY TEAM</v>
      </c>
      <c r="H82" s="276" t="s">
        <v>1226</v>
      </c>
    </row>
    <row r="83" spans="1:8" ht="15" customHeight="1">
      <c r="A83" s="176"/>
      <c r="B83" s="137">
        <v>71</v>
      </c>
      <c r="C83" s="169" t="str">
        <f>VLOOKUP(B83,Startlist!B:F,2,FALSE)</f>
        <v>E9</v>
      </c>
      <c r="D83" s="170" t="str">
        <f>CONCATENATE(VLOOKUP(B83,Startlist!B:H,3,FALSE)," / ",VLOOKUP(B83,Startlist!B:H,4,FALSE))</f>
        <v>Raigo Vilbiks / Silver Siivelt</v>
      </c>
      <c r="E83" s="171" t="str">
        <f>VLOOKUP(B83,Startlist!B:F,5,FALSE)</f>
        <v>EST</v>
      </c>
      <c r="F83" s="170" t="str">
        <f>VLOOKUP(B83,Startlist!B:H,7,FALSE)</f>
        <v>LADA SAMARA</v>
      </c>
      <c r="G83" s="170" t="str">
        <f>VLOOKUP(B83,Startlist!B:H,6,FALSE)</f>
        <v>ECOM MOTORSPORT</v>
      </c>
      <c r="H83" s="276" t="s">
        <v>1226</v>
      </c>
    </row>
    <row r="84" spans="1:8" ht="15" customHeight="1">
      <c r="A84" s="176"/>
      <c r="B84" s="137">
        <v>72</v>
      </c>
      <c r="C84" s="169" t="str">
        <f>VLOOKUP(B84,Startlist!B:F,2,FALSE)</f>
        <v>E11</v>
      </c>
      <c r="D84" s="170" t="str">
        <f>CONCATENATE(VLOOKUP(B84,Startlist!B:H,3,FALSE)," / ",VLOOKUP(B84,Startlist!B:H,4,FALSE))</f>
        <v>Petri Söyring / Jani Laine</v>
      </c>
      <c r="E84" s="171" t="str">
        <f>VLOOKUP(B84,Startlist!B:F,5,FALSE)</f>
        <v>FIN</v>
      </c>
      <c r="F84" s="170" t="str">
        <f>VLOOKUP(B84,Startlist!B:H,7,FALSE)</f>
        <v>Opel Manta B 200</v>
      </c>
      <c r="G84" s="170" t="str">
        <f>VLOOKUP(B84,Startlist!B:H,6,FALSE)</f>
        <v>FOSIRALLI OY</v>
      </c>
      <c r="H84" s="276" t="s">
        <v>1226</v>
      </c>
    </row>
    <row r="85" spans="1:8" ht="15" customHeight="1">
      <c r="A85" s="176"/>
      <c r="B85" s="137">
        <v>79</v>
      </c>
      <c r="C85" s="169" t="str">
        <f>VLOOKUP(B85,Startlist!B:F,2,FALSE)</f>
        <v>E13</v>
      </c>
      <c r="D85" s="170" t="str">
        <f>CONCATENATE(VLOOKUP(B85,Startlist!B:H,3,FALSE)," / ",VLOOKUP(B85,Startlist!B:H,4,FALSE))</f>
        <v>Kristo Laadre / Priit Pilden</v>
      </c>
      <c r="E85" s="171" t="str">
        <f>VLOOKUP(B85,Startlist!B:F,5,FALSE)</f>
        <v>EST</v>
      </c>
      <c r="F85" s="170" t="str">
        <f>VLOOKUP(B85,Startlist!B:H,7,FALSE)</f>
        <v>GAZ 51</v>
      </c>
      <c r="G85" s="170" t="str">
        <f>VLOOKUP(B85,Startlist!B:H,6,FALSE)</f>
        <v>GAZ RALLIKLUBI</v>
      </c>
      <c r="H85" s="276" t="s">
        <v>1226</v>
      </c>
    </row>
    <row r="86" spans="1:8" ht="15" customHeight="1">
      <c r="A86" s="176"/>
      <c r="B86" s="137">
        <v>80</v>
      </c>
      <c r="C86" s="169" t="str">
        <f>VLOOKUP(B86,Startlist!B:F,2,FALSE)</f>
        <v>E13</v>
      </c>
      <c r="D86" s="170" t="str">
        <f>CONCATENATE(VLOOKUP(B86,Startlist!B:H,3,FALSE)," / ",VLOOKUP(B86,Startlist!B:H,4,FALSE))</f>
        <v>Veiko Liukanen / Toivo Liukanen</v>
      </c>
      <c r="E86" s="171" t="str">
        <f>VLOOKUP(B86,Startlist!B:F,5,FALSE)</f>
        <v>EST</v>
      </c>
      <c r="F86" s="170" t="str">
        <f>VLOOKUP(B86,Startlist!B:H,7,FALSE)</f>
        <v>GAZ 51</v>
      </c>
      <c r="G86" s="170" t="str">
        <f>VLOOKUP(B86,Startlist!B:H,6,FALSE)</f>
        <v>MÄRJAMAA RALLY TEAM</v>
      </c>
      <c r="H86" s="276" t="s">
        <v>1226</v>
      </c>
    </row>
    <row r="87" spans="1:8" ht="12.75">
      <c r="A87" s="138"/>
      <c r="B87" s="138"/>
      <c r="C87" s="138"/>
      <c r="D87" s="138"/>
      <c r="E87" s="138"/>
      <c r="F87" s="138"/>
      <c r="G87" s="138"/>
      <c r="H87" s="149"/>
    </row>
    <row r="88" spans="1:8" ht="12.75">
      <c r="A88" s="138"/>
      <c r="B88" s="138"/>
      <c r="C88" s="138"/>
      <c r="D88" s="138"/>
      <c r="E88" s="138"/>
      <c r="F88" s="138"/>
      <c r="G88" s="138"/>
      <c r="H88" s="149"/>
    </row>
    <row r="89" spans="1:8" ht="12.75">
      <c r="A89" s="138"/>
      <c r="B89" s="138"/>
      <c r="C89" s="138"/>
      <c r="D89" s="138"/>
      <c r="E89" s="138"/>
      <c r="F89" s="138"/>
      <c r="G89" s="138"/>
      <c r="H89" s="149"/>
    </row>
    <row r="90" spans="1:8" ht="12.75">
      <c r="A90" s="138"/>
      <c r="B90" s="138"/>
      <c r="C90" s="138"/>
      <c r="D90" s="138"/>
      <c r="E90" s="138"/>
      <c r="F90" s="138"/>
      <c r="G90" s="138"/>
      <c r="H90" s="149"/>
    </row>
    <row r="91" spans="1:8" ht="12.75">
      <c r="A91" s="138"/>
      <c r="B91" s="138"/>
      <c r="C91" s="138"/>
      <c r="D91" s="138"/>
      <c r="E91" s="138"/>
      <c r="F91" s="138"/>
      <c r="G91" s="138"/>
      <c r="H91" s="149"/>
    </row>
    <row r="92" spans="1:8" ht="12.75">
      <c r="A92" s="138"/>
      <c r="B92" s="138"/>
      <c r="C92" s="138"/>
      <c r="D92" s="138"/>
      <c r="E92" s="138"/>
      <c r="F92" s="138"/>
      <c r="G92" s="138"/>
      <c r="H92" s="149"/>
    </row>
    <row r="93" spans="1:8" ht="12.75">
      <c r="A93" s="138"/>
      <c r="B93" s="138"/>
      <c r="C93" s="138"/>
      <c r="D93" s="138"/>
      <c r="E93" s="138"/>
      <c r="F93" s="138"/>
      <c r="G93" s="138"/>
      <c r="H93" s="149"/>
    </row>
  </sheetData>
  <autoFilter ref="A7:H7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H85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43" customWidth="1"/>
  </cols>
  <sheetData>
    <row r="1" spans="5:8" ht="15.75">
      <c r="E1" s="1" t="str">
        <f>Startlist!$F1</f>
        <v> </v>
      </c>
      <c r="H1" s="147"/>
    </row>
    <row r="2" spans="2:8" ht="15" customHeight="1">
      <c r="B2" s="2"/>
      <c r="C2" s="3"/>
      <c r="E2" s="1" t="str">
        <f>Startlist!$F2</f>
        <v>Harju Rally</v>
      </c>
      <c r="H2" s="148"/>
    </row>
    <row r="3" spans="2:8" ht="15">
      <c r="B3" s="2"/>
      <c r="C3" s="3"/>
      <c r="E3" s="54" t="str">
        <f>Startlist!$F3</f>
        <v>23-24 May 2014</v>
      </c>
      <c r="H3" s="148"/>
    </row>
    <row r="4" spans="2:8" ht="15">
      <c r="B4" s="2"/>
      <c r="C4" s="3"/>
      <c r="E4" s="54" t="str">
        <f>Startlist!$F4</f>
        <v>Harjumaa, ESTONIA</v>
      </c>
      <c r="H4" s="148"/>
    </row>
    <row r="5" spans="3:8" ht="15" customHeight="1">
      <c r="C5" s="3"/>
      <c r="H5" s="148"/>
    </row>
    <row r="6" spans="2:8" ht="15.75" customHeight="1">
      <c r="B6" s="121" t="s">
        <v>468</v>
      </c>
      <c r="C6" s="3"/>
      <c r="H6" s="120"/>
    </row>
    <row r="7" spans="2:8" ht="12.75">
      <c r="B7" s="179" t="s">
        <v>197</v>
      </c>
      <c r="C7" s="172" t="s">
        <v>178</v>
      </c>
      <c r="D7" s="173" t="s">
        <v>179</v>
      </c>
      <c r="E7" s="172"/>
      <c r="F7" s="174" t="s">
        <v>194</v>
      </c>
      <c r="G7" s="175" t="s">
        <v>193</v>
      </c>
      <c r="H7" s="180" t="s">
        <v>186</v>
      </c>
    </row>
    <row r="8" spans="1:8" ht="15" customHeight="1">
      <c r="A8" s="176">
        <v>1</v>
      </c>
      <c r="B8" s="137">
        <v>4</v>
      </c>
      <c r="C8" s="169" t="str">
        <f>VLOOKUP(B8,Startlist!B:F,2,FALSE)</f>
        <v>N4</v>
      </c>
      <c r="D8" s="242" t="str">
        <f>CONCATENATE(VLOOKUP(B8,Startlist!B:H,3,FALSE)," / ",VLOOKUP(B8,Startlist!B:H,4,FALSE))</f>
        <v>Alexey Lukyanuk / Alexey Arnautov</v>
      </c>
      <c r="E8" s="171" t="str">
        <f>VLOOKUP(B8,Startlist!B:F,5,FALSE)</f>
        <v>RUS</v>
      </c>
      <c r="F8" s="170" t="str">
        <f>VLOOKUP(B8,Startlist!B:H,7,FALSE)</f>
        <v>Mitsubishi Lancer Evo 10</v>
      </c>
      <c r="G8" s="170" t="str">
        <f>VLOOKUP(B8,Startlist!B:H,6,FALSE)</f>
        <v>EAMV</v>
      </c>
      <c r="H8" s="178" t="str">
        <f>VLOOKUP(B8,Results!B:N,13,FALSE)</f>
        <v>50.31,0</v>
      </c>
    </row>
    <row r="9" spans="1:8" ht="15" customHeight="1">
      <c r="A9" s="176">
        <f>A8+1</f>
        <v>2</v>
      </c>
      <c r="B9" s="137">
        <v>2</v>
      </c>
      <c r="C9" s="169" t="str">
        <f>VLOOKUP(B9,Startlist!B:F,2,FALSE)</f>
        <v>R4</v>
      </c>
      <c r="D9" s="170" t="str">
        <f>CONCATENATE(VLOOKUP(B9,Startlist!B:H,3,FALSE)," / ",VLOOKUP(B9,Startlist!B:H,4,FALSE))</f>
        <v>Karl Kruuda / Martin Järveoja</v>
      </c>
      <c r="E9" s="171" t="str">
        <f>VLOOKUP(B9,Startlist!B:F,5,FALSE)</f>
        <v>EST</v>
      </c>
      <c r="F9" s="170" t="str">
        <f>VLOOKUP(B9,Startlist!B:H,7,FALSE)</f>
        <v>Peugeot 208 T16</v>
      </c>
      <c r="G9" s="170" t="str">
        <f>VLOOKUP(B9,Startlist!B:H,6,FALSE)</f>
        <v>KARL KRUUDA</v>
      </c>
      <c r="H9" s="178" t="str">
        <f>VLOOKUP(B9,Results!B:N,13,FALSE)</f>
        <v>50.41,0</v>
      </c>
    </row>
    <row r="10" spans="1:8" ht="15" customHeight="1">
      <c r="A10" s="176">
        <f aca="true" t="shared" si="0" ref="A10:A73">A9+1</f>
        <v>3</v>
      </c>
      <c r="B10" s="177">
        <v>1</v>
      </c>
      <c r="C10" s="169" t="str">
        <f>VLOOKUP(B10,Startlist!B:F,2,FALSE)</f>
        <v>R4</v>
      </c>
      <c r="D10" s="170" t="str">
        <f>CONCATENATE(VLOOKUP(B10,Startlist!B:H,3,FALSE)," / ",VLOOKUP(B10,Startlist!B:H,4,FALSE))</f>
        <v>Timmu Kōrge / Erki Pints</v>
      </c>
      <c r="E10" s="171" t="str">
        <f>VLOOKUP(B10,Startlist!B:F,5,FALSE)</f>
        <v>EST</v>
      </c>
      <c r="F10" s="170" t="str">
        <f>VLOOKUP(B10,Startlist!B:H,7,FALSE)</f>
        <v>Ford Fiesta R5</v>
      </c>
      <c r="G10" s="170" t="str">
        <f>VLOOKUP(B10,Startlist!B:H,6,FALSE)</f>
        <v>MM-MOTORSPORT</v>
      </c>
      <c r="H10" s="178" t="str">
        <f>VLOOKUP(B10,Results!B:N,13,FALSE)</f>
        <v>50.44,0</v>
      </c>
    </row>
    <row r="11" spans="1:8" ht="15" customHeight="1">
      <c r="A11" s="176">
        <f t="shared" si="0"/>
        <v>4</v>
      </c>
      <c r="B11" s="137">
        <v>82</v>
      </c>
      <c r="C11" s="169" t="str">
        <f>VLOOKUP(B11,Startlist!B:F,2,FALSE)</f>
        <v>N4</v>
      </c>
      <c r="D11" s="242" t="str">
        <f>CONCATENATE(VLOOKUP(B11,Startlist!B:H,3,FALSE)," / ",VLOOKUP(B11,Startlist!B:H,4,FALSE))</f>
        <v>Kaspar Koitla / Andres Ots</v>
      </c>
      <c r="E11" s="171" t="str">
        <f>VLOOKUP(B11,Startlist!B:F,5,FALSE)</f>
        <v>EST</v>
      </c>
      <c r="F11" s="170" t="str">
        <f>VLOOKUP(B11,Startlist!B:H,7,FALSE)</f>
        <v>Mitsubishi Lancer Evo 10</v>
      </c>
      <c r="G11" s="170" t="str">
        <f>VLOOKUP(B11,Startlist!B:H,6,FALSE)</f>
        <v>ASRT RALLY TEAM</v>
      </c>
      <c r="H11" s="178" t="str">
        <f>VLOOKUP(B11,Results!B:N,13,FALSE)</f>
        <v>50.45,9</v>
      </c>
    </row>
    <row r="12" spans="1:8" ht="15" customHeight="1">
      <c r="A12" s="176">
        <f t="shared" si="0"/>
        <v>5</v>
      </c>
      <c r="B12" s="137">
        <v>9</v>
      </c>
      <c r="C12" s="169" t="str">
        <f>VLOOKUP(B12,Startlist!B:F,2,FALSE)</f>
        <v>N4</v>
      </c>
      <c r="D12" s="242" t="str">
        <f>CONCATENATE(VLOOKUP(B12,Startlist!B:H,3,FALSE)," / ",VLOOKUP(B12,Startlist!B:H,4,FALSE))</f>
        <v>Roland Murakas / Kalle Adler</v>
      </c>
      <c r="E12" s="171" t="str">
        <f>VLOOKUP(B12,Startlist!B:F,5,FALSE)</f>
        <v>EST</v>
      </c>
      <c r="F12" s="170" t="str">
        <f>VLOOKUP(B12,Startlist!B:H,7,FALSE)</f>
        <v>Mitsubishi Lancer Evo 10</v>
      </c>
      <c r="G12" s="170" t="str">
        <f>VLOOKUP(B12,Startlist!B:H,6,FALSE)</f>
        <v>PROREHV RALLY TEAM</v>
      </c>
      <c r="H12" s="178" t="str">
        <f>VLOOKUP(B12,Results!B:N,13,FALSE)</f>
        <v>51.52,1</v>
      </c>
    </row>
    <row r="13" spans="1:8" ht="15" customHeight="1">
      <c r="A13" s="176">
        <f t="shared" si="0"/>
        <v>6</v>
      </c>
      <c r="B13" s="137">
        <v>10</v>
      </c>
      <c r="C13" s="169" t="str">
        <f>VLOOKUP(B13,Startlist!B:F,2,FALSE)</f>
        <v>N4</v>
      </c>
      <c r="D13" s="242" t="str">
        <f>CONCATENATE(VLOOKUP(B13,Startlist!B:H,3,FALSE)," / ",VLOOKUP(B13,Startlist!B:H,4,FALSE))</f>
        <v>Markus Abram / Rein Jōessar</v>
      </c>
      <c r="E13" s="171" t="str">
        <f>VLOOKUP(B13,Startlist!B:F,5,FALSE)</f>
        <v>EST</v>
      </c>
      <c r="F13" s="170" t="str">
        <f>VLOOKUP(B13,Startlist!B:H,7,FALSE)</f>
        <v>Mitsubishi Lancer Evo 10</v>
      </c>
      <c r="G13" s="170" t="str">
        <f>VLOOKUP(B13,Startlist!B:H,6,FALSE)</f>
        <v>ECOM MOTORSPORT</v>
      </c>
      <c r="H13" s="178" t="str">
        <f>VLOOKUP(B13,Results!B:N,13,FALSE)</f>
        <v>52.22,1</v>
      </c>
    </row>
    <row r="14" spans="1:8" ht="15" customHeight="1">
      <c r="A14" s="176">
        <f t="shared" si="0"/>
        <v>7</v>
      </c>
      <c r="B14" s="137">
        <v>8</v>
      </c>
      <c r="C14" s="169" t="str">
        <f>VLOOKUP(B14,Startlist!B:F,2,FALSE)</f>
        <v>N4</v>
      </c>
      <c r="D14" s="242" t="str">
        <f>CONCATENATE(VLOOKUP(B14,Startlist!B:H,3,FALSE)," / ",VLOOKUP(B14,Startlist!B:H,4,FALSE))</f>
        <v>Rainer Aus / Simo Koskinen</v>
      </c>
      <c r="E14" s="171" t="str">
        <f>VLOOKUP(B14,Startlist!B:F,5,FALSE)</f>
        <v>EST</v>
      </c>
      <c r="F14" s="170" t="str">
        <f>VLOOKUP(B14,Startlist!B:H,7,FALSE)</f>
        <v>Mitsubishi Lancer Evo 9</v>
      </c>
      <c r="G14" s="170" t="str">
        <f>VLOOKUP(B14,Startlist!B:H,6,FALSE)</f>
        <v>CARGLASS MOTORSPORT</v>
      </c>
      <c r="H14" s="178" t="str">
        <f>VLOOKUP(B14,Results!B:N,13,FALSE)</f>
        <v>52.54,7</v>
      </c>
    </row>
    <row r="15" spans="1:8" ht="15" customHeight="1">
      <c r="A15" s="176">
        <f t="shared" si="0"/>
        <v>8</v>
      </c>
      <c r="B15" s="137">
        <v>14</v>
      </c>
      <c r="C15" s="169" t="str">
        <f>VLOOKUP(B15,Startlist!B:F,2,FALSE)</f>
        <v>R4</v>
      </c>
      <c r="D15" s="242" t="str">
        <f>CONCATENATE(VLOOKUP(B15,Startlist!B:H,3,FALSE)," / ",VLOOKUP(B15,Startlist!B:H,4,FALSE))</f>
        <v>Radik Shaymiev / Maxim Tsvetkov</v>
      </c>
      <c r="E15" s="171" t="str">
        <f>VLOOKUP(B15,Startlist!B:F,5,FALSE)</f>
        <v>RUS</v>
      </c>
      <c r="F15" s="170" t="str">
        <f>VLOOKUP(B15,Startlist!B:H,7,FALSE)</f>
        <v>Peugeot 207 Sport</v>
      </c>
      <c r="G15" s="170" t="str">
        <f>VLOOKUP(B15,Startlist!B:H,6,FALSE)</f>
        <v>TAIF RALLY TEAM</v>
      </c>
      <c r="H15" s="178" t="str">
        <f>VLOOKUP(B15,Results!B:N,13,FALSE)</f>
        <v>54.30,2</v>
      </c>
    </row>
    <row r="16" spans="1:8" ht="15" customHeight="1">
      <c r="A16" s="176">
        <f t="shared" si="0"/>
        <v>9</v>
      </c>
      <c r="B16" s="137">
        <v>22</v>
      </c>
      <c r="C16" s="169" t="str">
        <f>VLOOKUP(B16,Startlist!B:F,2,FALSE)</f>
        <v>E11</v>
      </c>
      <c r="D16" s="242" t="str">
        <f>CONCATENATE(VLOOKUP(B16,Startlist!B:H,3,FALSE)," / ",VLOOKUP(B16,Startlist!B:H,4,FALSE))</f>
        <v>Einar Laipaik / Siimo Suvemaa</v>
      </c>
      <c r="E16" s="171" t="str">
        <f>VLOOKUP(B16,Startlist!B:F,5,FALSE)</f>
        <v>EST</v>
      </c>
      <c r="F16" s="170" t="str">
        <f>VLOOKUP(B16,Startlist!B:H,7,FALSE)</f>
        <v>BMW M3</v>
      </c>
      <c r="G16" s="170" t="str">
        <f>VLOOKUP(B16,Startlist!B:H,6,FALSE)</f>
        <v>LAITSE RALLYPARK</v>
      </c>
      <c r="H16" s="178" t="str">
        <f>VLOOKUP(B16,Results!B:N,13,FALSE)</f>
        <v>55.00,4</v>
      </c>
    </row>
    <row r="17" spans="1:8" ht="15" customHeight="1">
      <c r="A17" s="176">
        <f t="shared" si="0"/>
        <v>10</v>
      </c>
      <c r="B17" s="137">
        <v>30</v>
      </c>
      <c r="C17" s="169" t="str">
        <f>VLOOKUP(B17,Startlist!B:F,2,FALSE)</f>
        <v>E12</v>
      </c>
      <c r="D17" s="242" t="str">
        <f>CONCATENATE(VLOOKUP(B17,Startlist!B:H,3,FALSE)," / ",VLOOKUP(B17,Startlist!B:H,4,FALSE))</f>
        <v>Meelis Orgla / Jaan Halliste</v>
      </c>
      <c r="E17" s="171" t="str">
        <f>VLOOKUP(B17,Startlist!B:F,5,FALSE)</f>
        <v>EST</v>
      </c>
      <c r="F17" s="170" t="str">
        <f>VLOOKUP(B17,Startlist!B:H,7,FALSE)</f>
        <v>Mitsubishi Lancer Evo 7</v>
      </c>
      <c r="G17" s="170" t="str">
        <f>VLOOKUP(B17,Startlist!B:H,6,FALSE)</f>
        <v>KAUR MOTORSPORT</v>
      </c>
      <c r="H17" s="178" t="str">
        <f>VLOOKUP(B17,Results!B:N,13,FALSE)</f>
        <v>55.04,3</v>
      </c>
    </row>
    <row r="18" spans="1:8" ht="15" customHeight="1">
      <c r="A18" s="176">
        <f t="shared" si="0"/>
        <v>11</v>
      </c>
      <c r="B18" s="137">
        <v>17</v>
      </c>
      <c r="C18" s="169" t="str">
        <f>VLOOKUP(B18,Startlist!B:F,2,FALSE)</f>
        <v>A6</v>
      </c>
      <c r="D18" s="242" t="str">
        <f>CONCATENATE(VLOOKUP(B18,Startlist!B:H,3,FALSE)," / ",VLOOKUP(B18,Startlist!B:H,4,FALSE))</f>
        <v>Sander Pärn / James Morgan</v>
      </c>
      <c r="E18" s="171" t="str">
        <f>VLOOKUP(B18,Startlist!B:F,5,FALSE)</f>
        <v>EST / UK</v>
      </c>
      <c r="F18" s="170" t="str">
        <f>VLOOKUP(B18,Startlist!B:H,7,FALSE)</f>
        <v>Ford Fiesta R2</v>
      </c>
      <c r="G18" s="170" t="str">
        <f>VLOOKUP(B18,Startlist!B:H,6,FALSE)</f>
        <v>SP RALLY PROJECT</v>
      </c>
      <c r="H18" s="178" t="str">
        <f>VLOOKUP(B18,Results!B:N,13,FALSE)</f>
        <v>55.10,4</v>
      </c>
    </row>
    <row r="19" spans="1:8" ht="15" customHeight="1">
      <c r="A19" s="176">
        <f t="shared" si="0"/>
        <v>12</v>
      </c>
      <c r="B19" s="137">
        <v>12</v>
      </c>
      <c r="C19" s="169" t="str">
        <f>VLOOKUP(B19,Startlist!B:F,2,FALSE)</f>
        <v>E12</v>
      </c>
      <c r="D19" s="242" t="str">
        <f>CONCATENATE(VLOOKUP(B19,Startlist!B:H,3,FALSE)," / ",VLOOKUP(B19,Startlist!B:H,4,FALSE))</f>
        <v>Hendrik Kers / Viljo Vider</v>
      </c>
      <c r="E19" s="171" t="str">
        <f>VLOOKUP(B19,Startlist!B:F,5,FALSE)</f>
        <v>EST</v>
      </c>
      <c r="F19" s="170" t="str">
        <f>VLOOKUP(B19,Startlist!B:H,7,FALSE)</f>
        <v>Mitsubishi Lancer Evo 5</v>
      </c>
      <c r="G19" s="170" t="str">
        <f>VLOOKUP(B19,Startlist!B:H,6,FALSE)</f>
        <v>PSC MOTORSPORT</v>
      </c>
      <c r="H19" s="178" t="str">
        <f>VLOOKUP(B19,Results!B:N,13,FALSE)</f>
        <v>55.15,2</v>
      </c>
    </row>
    <row r="20" spans="1:8" ht="15" customHeight="1">
      <c r="A20" s="176">
        <f t="shared" si="0"/>
        <v>13</v>
      </c>
      <c r="B20" s="137">
        <v>39</v>
      </c>
      <c r="C20" s="169" t="str">
        <f>VLOOKUP(B20,Startlist!B:F,2,FALSE)</f>
        <v>N4</v>
      </c>
      <c r="D20" s="242" t="str">
        <f>CONCATENATE(VLOOKUP(B20,Startlist!B:H,3,FALSE)," / ",VLOOKUP(B20,Startlist!B:H,4,FALSE))</f>
        <v>Mait Maarend / Mihkel Kapp</v>
      </c>
      <c r="E20" s="171" t="str">
        <f>VLOOKUP(B20,Startlist!B:F,5,FALSE)</f>
        <v>EST</v>
      </c>
      <c r="F20" s="170" t="str">
        <f>VLOOKUP(B20,Startlist!B:H,7,FALSE)</f>
        <v>Mitsubishi Lancer Evo 10</v>
      </c>
      <c r="G20" s="170" t="str">
        <f>VLOOKUP(B20,Startlist!B:H,6,FALSE)</f>
        <v>MIHKEL KAPP</v>
      </c>
      <c r="H20" s="178" t="str">
        <f>VLOOKUP(B20,Results!B:N,13,FALSE)</f>
        <v>55.38,1</v>
      </c>
    </row>
    <row r="21" spans="1:8" ht="15" customHeight="1">
      <c r="A21" s="176">
        <f t="shared" si="0"/>
        <v>14</v>
      </c>
      <c r="B21" s="137">
        <v>11</v>
      </c>
      <c r="C21" s="169" t="str">
        <f>VLOOKUP(B21,Startlist!B:F,2,FALSE)</f>
        <v>E11</v>
      </c>
      <c r="D21" s="242" t="str">
        <f>CONCATENATE(VLOOKUP(B21,Startlist!B:H,3,FALSE)," / ",VLOOKUP(B21,Startlist!B:H,4,FALSE))</f>
        <v>Toomas Vask / Taaniel Tigas</v>
      </c>
      <c r="E21" s="171" t="str">
        <f>VLOOKUP(B21,Startlist!B:F,5,FALSE)</f>
        <v>EST</v>
      </c>
      <c r="F21" s="170" t="str">
        <f>VLOOKUP(B21,Startlist!B:H,7,FALSE)</f>
        <v>BMW M3</v>
      </c>
      <c r="G21" s="170" t="str">
        <f>VLOOKUP(B21,Startlist!B:H,6,FALSE)</f>
        <v>MS RACING</v>
      </c>
      <c r="H21" s="178" t="str">
        <f>VLOOKUP(B21,Results!B:N,13,FALSE)</f>
        <v>55.39,5</v>
      </c>
    </row>
    <row r="22" spans="1:8" ht="15" customHeight="1">
      <c r="A22" s="176">
        <f t="shared" si="0"/>
        <v>15</v>
      </c>
      <c r="B22" s="137">
        <v>23</v>
      </c>
      <c r="C22" s="169" t="str">
        <f>VLOOKUP(B22,Startlist!B:F,2,FALSE)</f>
        <v>A6</v>
      </c>
      <c r="D22" s="242" t="str">
        <f>CONCATENATE(VLOOKUP(B22,Startlist!B:H,3,FALSE)," / ",VLOOKUP(B22,Startlist!B:H,4,FALSE))</f>
        <v>Rasmus Uustulnd / Imre Kuusk</v>
      </c>
      <c r="E22" s="171" t="str">
        <f>VLOOKUP(B22,Startlist!B:F,5,FALSE)</f>
        <v>EST</v>
      </c>
      <c r="F22" s="170" t="str">
        <f>VLOOKUP(B22,Startlist!B:H,7,FALSE)</f>
        <v>Ford Fiesta R2</v>
      </c>
      <c r="G22" s="170" t="str">
        <f>VLOOKUP(B22,Startlist!B:H,6,FALSE)</f>
        <v>SAR-TECH MOTORSPORT</v>
      </c>
      <c r="H22" s="178" t="str">
        <f>VLOOKUP(B22,Results!B:N,13,FALSE)</f>
        <v>55.46,9</v>
      </c>
    </row>
    <row r="23" spans="1:8" ht="15" customHeight="1">
      <c r="A23" s="176">
        <f t="shared" si="0"/>
        <v>16</v>
      </c>
      <c r="B23" s="137">
        <v>19</v>
      </c>
      <c r="C23" s="169" t="str">
        <f>VLOOKUP(B23,Startlist!B:F,2,FALSE)</f>
        <v>E12</v>
      </c>
      <c r="D23" s="242" t="str">
        <f>CONCATENATE(VLOOKUP(B23,Startlist!B:H,3,FALSE)," / ",VLOOKUP(B23,Startlist!B:H,4,FALSE))</f>
        <v>Allan Ilves / Kristo Tamm</v>
      </c>
      <c r="E23" s="171" t="str">
        <f>VLOOKUP(B23,Startlist!B:F,5,FALSE)</f>
        <v>EST</v>
      </c>
      <c r="F23" s="170" t="str">
        <f>VLOOKUP(B23,Startlist!B:H,7,FALSE)</f>
        <v>Mitsubishi Lancer Evo 8</v>
      </c>
      <c r="G23" s="170" t="str">
        <f>VLOOKUP(B23,Startlist!B:H,6,FALSE)</f>
        <v>KAUR MOTORSPORT</v>
      </c>
      <c r="H23" s="178" t="str">
        <f>VLOOKUP(B23,Results!B:N,13,FALSE)</f>
        <v>55.48,3</v>
      </c>
    </row>
    <row r="24" spans="1:8" ht="15" customHeight="1">
      <c r="A24" s="176">
        <f t="shared" si="0"/>
        <v>17</v>
      </c>
      <c r="B24" s="137">
        <v>21</v>
      </c>
      <c r="C24" s="169" t="str">
        <f>VLOOKUP(B24,Startlist!B:F,2,FALSE)</f>
        <v>E12</v>
      </c>
      <c r="D24" s="242" t="str">
        <f>CONCATENATE(VLOOKUP(B24,Startlist!B:H,3,FALSE)," / ",VLOOKUP(B24,Startlist!B:H,4,FALSE))</f>
        <v>Aiko Aigro / Kermo Kärtmann</v>
      </c>
      <c r="E24" s="171" t="str">
        <f>VLOOKUP(B24,Startlist!B:F,5,FALSE)</f>
        <v>EST</v>
      </c>
      <c r="F24" s="170" t="str">
        <f>VLOOKUP(B24,Startlist!B:H,7,FALSE)</f>
        <v>Mitsubishi Lancer Evo 6</v>
      </c>
      <c r="G24" s="170" t="str">
        <f>VLOOKUP(B24,Startlist!B:H,6,FALSE)</f>
        <v>TIKKRI MOTORSPORT</v>
      </c>
      <c r="H24" s="178" t="str">
        <f>VLOOKUP(B24,Results!B:N,13,FALSE)</f>
        <v>56.09,7</v>
      </c>
    </row>
    <row r="25" spans="1:8" ht="15" customHeight="1">
      <c r="A25" s="176">
        <f t="shared" si="0"/>
        <v>18</v>
      </c>
      <c r="B25" s="137">
        <v>38</v>
      </c>
      <c r="C25" s="169" t="str">
        <f>VLOOKUP(B25,Startlist!B:F,2,FALSE)</f>
        <v>E11</v>
      </c>
      <c r="D25" s="242" t="str">
        <f>CONCATENATE(VLOOKUP(B25,Startlist!B:H,3,FALSE)," / ",VLOOKUP(B25,Startlist!B:H,4,FALSE))</f>
        <v>Andrus Vahi / Alo Ivask</v>
      </c>
      <c r="E25" s="171" t="str">
        <f>VLOOKUP(B25,Startlist!B:F,5,FALSE)</f>
        <v>EST</v>
      </c>
      <c r="F25" s="170" t="str">
        <f>VLOOKUP(B25,Startlist!B:H,7,FALSE)</f>
        <v>BMW M3</v>
      </c>
      <c r="G25" s="170" t="str">
        <f>VLOOKUP(B25,Startlist!B:H,6,FALSE)</f>
        <v>ECOM MOTORSPORT</v>
      </c>
      <c r="H25" s="178" t="str">
        <f>VLOOKUP(B25,Results!B:N,13,FALSE)</f>
        <v>56.18,2</v>
      </c>
    </row>
    <row r="26" spans="1:8" ht="15" customHeight="1">
      <c r="A26" s="176">
        <f t="shared" si="0"/>
        <v>19</v>
      </c>
      <c r="B26" s="137">
        <v>33</v>
      </c>
      <c r="C26" s="169" t="str">
        <f>VLOOKUP(B26,Startlist!B:F,2,FALSE)</f>
        <v>E10</v>
      </c>
      <c r="D26" s="242" t="str">
        <f>CONCATENATE(VLOOKUP(B26,Startlist!B:H,3,FALSE)," / ",VLOOKUP(B26,Startlist!B:H,4,FALSE))</f>
        <v>Harri Rodendau / Tom Rist</v>
      </c>
      <c r="E26" s="171" t="str">
        <f>VLOOKUP(B26,Startlist!B:F,5,FALSE)</f>
        <v>EST</v>
      </c>
      <c r="F26" s="170" t="str">
        <f>VLOOKUP(B26,Startlist!B:H,7,FALSE)</f>
        <v>Ford Escort MK2</v>
      </c>
      <c r="G26" s="170" t="str">
        <f>VLOOKUP(B26,Startlist!B:H,6,FALSE)</f>
        <v>OMP MOTOSPORT</v>
      </c>
      <c r="H26" s="178" t="str">
        <f>VLOOKUP(B26,Results!B:N,13,FALSE)</f>
        <v>56.21,5</v>
      </c>
    </row>
    <row r="27" spans="1:8" ht="15" customHeight="1">
      <c r="A27" s="176">
        <f t="shared" si="0"/>
        <v>20</v>
      </c>
      <c r="B27" s="137">
        <v>31</v>
      </c>
      <c r="C27" s="169" t="str">
        <f>VLOOKUP(B27,Startlist!B:F,2,FALSE)</f>
        <v>A7</v>
      </c>
      <c r="D27" s="242" t="str">
        <f>CONCATENATE(VLOOKUP(B27,Startlist!B:H,3,FALSE)," / ",VLOOKUP(B27,Startlist!B:H,4,FALSE))</f>
        <v>Kristo Subi / Teele Sepp</v>
      </c>
      <c r="E27" s="171" t="str">
        <f>VLOOKUP(B27,Startlist!B:F,5,FALSE)</f>
        <v>EST</v>
      </c>
      <c r="F27" s="170" t="str">
        <f>VLOOKUP(B27,Startlist!B:H,7,FALSE)</f>
        <v>Honda Civic Type-R</v>
      </c>
      <c r="G27" s="170" t="str">
        <f>VLOOKUP(B27,Startlist!B:H,6,FALSE)</f>
        <v>ECOM MOTORSPORT</v>
      </c>
      <c r="H27" s="178" t="str">
        <f>VLOOKUP(B27,Results!B:N,13,FALSE)</f>
        <v>56.52,0</v>
      </c>
    </row>
    <row r="28" spans="1:8" ht="15" customHeight="1">
      <c r="A28" s="176">
        <f t="shared" si="0"/>
        <v>21</v>
      </c>
      <c r="B28" s="137">
        <v>24</v>
      </c>
      <c r="C28" s="169" t="str">
        <f>VLOOKUP(B28,Startlist!B:F,2,FALSE)</f>
        <v>A6</v>
      </c>
      <c r="D28" s="242" t="str">
        <f>CONCATENATE(VLOOKUP(B28,Startlist!B:H,3,FALSE)," / ",VLOOKUP(B28,Startlist!B:H,4,FALSE))</f>
        <v>Kristen Kelement / Timo Kasesalu</v>
      </c>
      <c r="E28" s="171" t="str">
        <f>VLOOKUP(B28,Startlist!B:F,5,FALSE)</f>
        <v>EST</v>
      </c>
      <c r="F28" s="170" t="str">
        <f>VLOOKUP(B28,Startlist!B:H,7,FALSE)</f>
        <v>Citroen C2 R2 MAX</v>
      </c>
      <c r="G28" s="170" t="str">
        <f>VLOOKUP(B28,Startlist!B:H,6,FALSE)</f>
        <v>RS RACING</v>
      </c>
      <c r="H28" s="178" t="str">
        <f>VLOOKUP(B28,Results!B:N,13,FALSE)</f>
        <v>57.09,0</v>
      </c>
    </row>
    <row r="29" spans="1:8" ht="15" customHeight="1">
      <c r="A29" s="176">
        <f t="shared" si="0"/>
        <v>22</v>
      </c>
      <c r="B29" s="137">
        <v>46</v>
      </c>
      <c r="C29" s="169" t="str">
        <f>VLOOKUP(B29,Startlist!B:F,2,FALSE)</f>
        <v>A7</v>
      </c>
      <c r="D29" s="242" t="str">
        <f>CONCATENATE(VLOOKUP(B29,Startlist!B:H,3,FALSE)," / ",VLOOKUP(B29,Startlist!B:H,4,FALSE))</f>
        <v>Kevin Kuusik / Carl Terras</v>
      </c>
      <c r="E29" s="171" t="str">
        <f>VLOOKUP(B29,Startlist!B:F,5,FALSE)</f>
        <v>EST</v>
      </c>
      <c r="F29" s="170" t="str">
        <f>VLOOKUP(B29,Startlist!B:H,7,FALSE)</f>
        <v>Renault Clio Ragnotti</v>
      </c>
      <c r="G29" s="170" t="str">
        <f>VLOOKUP(B29,Startlist!B:H,6,FALSE)</f>
        <v>OT RACING</v>
      </c>
      <c r="H29" s="178" t="str">
        <f>VLOOKUP(B29,Results!B:N,13,FALSE)</f>
        <v>57.52,9</v>
      </c>
    </row>
    <row r="30" spans="1:8" ht="15" customHeight="1">
      <c r="A30" s="176">
        <f t="shared" si="0"/>
        <v>23</v>
      </c>
      <c r="B30" s="137">
        <v>64</v>
      </c>
      <c r="C30" s="169" t="str">
        <f>VLOOKUP(B30,Startlist!B:F,2,FALSE)</f>
        <v>A7</v>
      </c>
      <c r="D30" s="242" t="str">
        <f>CONCATENATE(VLOOKUP(B30,Startlist!B:H,3,FALSE)," / ",VLOOKUP(B30,Startlist!B:H,4,FALSE))</f>
        <v>Mikhail Skripnikov / Anton Grechko</v>
      </c>
      <c r="E30" s="171" t="str">
        <f>VLOOKUP(B30,Startlist!B:F,5,FALSE)</f>
        <v>RUS</v>
      </c>
      <c r="F30" s="170" t="str">
        <f>VLOOKUP(B30,Startlist!B:H,7,FALSE)</f>
        <v>Renault Clio R3</v>
      </c>
      <c r="G30" s="170" t="str">
        <f>VLOOKUP(B30,Startlist!B:H,6,FALSE)</f>
        <v>THOMAS BETON RACING</v>
      </c>
      <c r="H30" s="178" t="str">
        <f>VLOOKUP(B30,Results!B:N,13,FALSE)</f>
        <v>57.58,9</v>
      </c>
    </row>
    <row r="31" spans="1:8" ht="15" customHeight="1">
      <c r="A31" s="176">
        <f t="shared" si="0"/>
        <v>24</v>
      </c>
      <c r="B31" s="137">
        <v>44</v>
      </c>
      <c r="C31" s="169" t="str">
        <f>VLOOKUP(B31,Startlist!B:F,2,FALSE)</f>
        <v>E10</v>
      </c>
      <c r="D31" s="242" t="str">
        <f>CONCATENATE(VLOOKUP(B31,Startlist!B:H,3,FALSE)," / ",VLOOKUP(B31,Startlist!B:H,4,FALSE))</f>
        <v>Martin Saar / Allar Heina</v>
      </c>
      <c r="E31" s="171" t="str">
        <f>VLOOKUP(B31,Startlist!B:F,5,FALSE)</f>
        <v>EST</v>
      </c>
      <c r="F31" s="170" t="str">
        <f>VLOOKUP(B31,Startlist!B:H,7,FALSE)</f>
        <v>VW Golf 2</v>
      </c>
      <c r="G31" s="170" t="str">
        <f>VLOOKUP(B31,Startlist!B:H,6,FALSE)</f>
        <v>OPTITRANS TEHNIKASPORT</v>
      </c>
      <c r="H31" s="178" t="str">
        <f>VLOOKUP(B31,Results!B:N,13,FALSE)</f>
        <v>58.01,0</v>
      </c>
    </row>
    <row r="32" spans="1:8" ht="15" customHeight="1">
      <c r="A32" s="176">
        <f t="shared" si="0"/>
        <v>25</v>
      </c>
      <c r="B32" s="137">
        <v>40</v>
      </c>
      <c r="C32" s="169" t="str">
        <f>VLOOKUP(B32,Startlist!B:F,2,FALSE)</f>
        <v>A6</v>
      </c>
      <c r="D32" s="242" t="str">
        <f>CONCATENATE(VLOOKUP(B32,Startlist!B:H,3,FALSE)," / ",VLOOKUP(B32,Startlist!B:H,4,FALSE))</f>
        <v>Niko-Pekka Nieminen / Kuldar Sikk</v>
      </c>
      <c r="E32" s="171" t="str">
        <f>VLOOKUP(B32,Startlist!B:F,5,FALSE)</f>
        <v>FIN / EST</v>
      </c>
      <c r="F32" s="170" t="str">
        <f>VLOOKUP(B32,Startlist!B:H,7,FALSE)</f>
        <v>Ford Fiesta R2</v>
      </c>
      <c r="G32" s="170" t="str">
        <f>VLOOKUP(B32,Startlist!B:H,6,FALSE)</f>
        <v>MM-MOTORSPORT</v>
      </c>
      <c r="H32" s="178" t="str">
        <f>VLOOKUP(B32,Results!B:N,13,FALSE)</f>
        <v>58.01,5</v>
      </c>
    </row>
    <row r="33" spans="1:8" ht="15" customHeight="1">
      <c r="A33" s="176">
        <f t="shared" si="0"/>
        <v>26</v>
      </c>
      <c r="B33" s="137">
        <v>60</v>
      </c>
      <c r="C33" s="169" t="str">
        <f>VLOOKUP(B33,Startlist!B:F,2,FALSE)</f>
        <v>E11</v>
      </c>
      <c r="D33" s="242" t="str">
        <f>CONCATENATE(VLOOKUP(B33,Startlist!B:H,3,FALSE)," / ",VLOOKUP(B33,Startlist!B:H,4,FALSE))</f>
        <v>Madis Vanaselja / Jaanus Hōbemägi</v>
      </c>
      <c r="E33" s="171" t="str">
        <f>VLOOKUP(B33,Startlist!B:F,5,FALSE)</f>
        <v>EST</v>
      </c>
      <c r="F33" s="170" t="str">
        <f>VLOOKUP(B33,Startlist!B:H,7,FALSE)</f>
        <v>BMW M3</v>
      </c>
      <c r="G33" s="170" t="str">
        <f>VLOOKUP(B33,Startlist!B:H,6,FALSE)</f>
        <v>LAITSE RALLYPARK</v>
      </c>
      <c r="H33" s="178" t="str">
        <f>VLOOKUP(B33,Results!B:N,13,FALSE)</f>
        <v>59.48,4</v>
      </c>
    </row>
    <row r="34" spans="1:8" ht="15" customHeight="1">
      <c r="A34" s="176">
        <f t="shared" si="0"/>
        <v>27</v>
      </c>
      <c r="B34" s="137">
        <v>56</v>
      </c>
      <c r="C34" s="169" t="str">
        <f>VLOOKUP(B34,Startlist!B:F,2,FALSE)</f>
        <v>N3</v>
      </c>
      <c r="D34" s="242" t="str">
        <f>CONCATENATE(VLOOKUP(B34,Startlist!B:H,3,FALSE)," / ",VLOOKUP(B34,Startlist!B:H,4,FALSE))</f>
        <v>Alexey Iofin / Evgenii Eliseev</v>
      </c>
      <c r="E34" s="171" t="str">
        <f>VLOOKUP(B34,Startlist!B:F,5,FALSE)</f>
        <v>RUS</v>
      </c>
      <c r="F34" s="170" t="str">
        <f>VLOOKUP(B34,Startlist!B:H,7,FALSE)</f>
        <v>Honda Civic Type-R</v>
      </c>
      <c r="G34" s="170" t="str">
        <f>VLOOKUP(B34,Startlist!B:H,6,FALSE)</f>
        <v>2WD RACING SERVICES</v>
      </c>
      <c r="H34" s="178" t="str">
        <f>VLOOKUP(B34,Results!B:N,13,FALSE)</f>
        <v> 1:00.16,2</v>
      </c>
    </row>
    <row r="35" spans="1:8" ht="15" customHeight="1">
      <c r="A35" s="176">
        <f t="shared" si="0"/>
        <v>28</v>
      </c>
      <c r="B35" s="137">
        <v>50</v>
      </c>
      <c r="C35" s="169" t="str">
        <f>VLOOKUP(B35,Startlist!B:F,2,FALSE)</f>
        <v>A6</v>
      </c>
      <c r="D35" s="242" t="str">
        <f>CONCATENATE(VLOOKUP(B35,Startlist!B:H,3,FALSE)," / ",VLOOKUP(B35,Startlist!B:H,4,FALSE))</f>
        <v>Gustav Kruuda / Ken Järveoja</v>
      </c>
      <c r="E35" s="171" t="str">
        <f>VLOOKUP(B35,Startlist!B:F,5,FALSE)</f>
        <v>EST</v>
      </c>
      <c r="F35" s="170" t="str">
        <f>VLOOKUP(B35,Startlist!B:H,7,FALSE)</f>
        <v>Ford Fiesta R2</v>
      </c>
      <c r="G35" s="170" t="str">
        <f>VLOOKUP(B35,Startlist!B:H,6,FALSE)</f>
        <v>ME3 RALLYTEAM</v>
      </c>
      <c r="H35" s="178" t="str">
        <f>VLOOKUP(B35,Results!B:N,13,FALSE)</f>
        <v> 1:00.18,1</v>
      </c>
    </row>
    <row r="36" spans="1:8" ht="15" customHeight="1">
      <c r="A36" s="176">
        <f t="shared" si="0"/>
        <v>29</v>
      </c>
      <c r="B36" s="137">
        <v>54</v>
      </c>
      <c r="C36" s="169" t="str">
        <f>VLOOKUP(B36,Startlist!B:F,2,FALSE)</f>
        <v>E10</v>
      </c>
      <c r="D36" s="242" t="str">
        <f>CONCATENATE(VLOOKUP(B36,Startlist!B:H,3,FALSE)," / ",VLOOKUP(B36,Startlist!B:H,4,FALSE))</f>
        <v>Kristjan Sinik / Martti Meetua</v>
      </c>
      <c r="E36" s="171" t="str">
        <f>VLOOKUP(B36,Startlist!B:F,5,FALSE)</f>
        <v>EST</v>
      </c>
      <c r="F36" s="170" t="str">
        <f>VLOOKUP(B36,Startlist!B:H,7,FALSE)</f>
        <v>Nissan Sunny</v>
      </c>
      <c r="G36" s="170" t="str">
        <f>VLOOKUP(B36,Startlist!B:H,6,FALSE)</f>
        <v>ERKI SPORT</v>
      </c>
      <c r="H36" s="178" t="str">
        <f>VLOOKUP(B36,Results!B:N,13,FALSE)</f>
        <v> 1:00.56,7</v>
      </c>
    </row>
    <row r="37" spans="1:8" ht="15" customHeight="1">
      <c r="A37" s="176">
        <f t="shared" si="0"/>
        <v>30</v>
      </c>
      <c r="B37" s="137">
        <v>58</v>
      </c>
      <c r="C37" s="169" t="str">
        <f>VLOOKUP(B37,Startlist!B:F,2,FALSE)</f>
        <v>N3</v>
      </c>
      <c r="D37" s="242" t="str">
        <f>CONCATENATE(VLOOKUP(B37,Startlist!B:H,3,FALSE)," / ",VLOOKUP(B37,Startlist!B:H,4,FALSE))</f>
        <v>Martin Vatter / Oliver Peebo</v>
      </c>
      <c r="E37" s="171" t="str">
        <f>VLOOKUP(B37,Startlist!B:F,5,FALSE)</f>
        <v>EST</v>
      </c>
      <c r="F37" s="170" t="str">
        <f>VLOOKUP(B37,Startlist!B:H,7,FALSE)</f>
        <v>Honda Civic Type-R</v>
      </c>
      <c r="G37" s="170" t="str">
        <f>VLOOKUP(B37,Startlist!B:H,6,FALSE)</f>
        <v>TIKKRI MOTORSPORT</v>
      </c>
      <c r="H37" s="178" t="str">
        <f>VLOOKUP(B37,Results!B:N,13,FALSE)</f>
        <v> 1:01.15,9</v>
      </c>
    </row>
    <row r="38" spans="1:8" ht="15" customHeight="1">
      <c r="A38" s="176">
        <f t="shared" si="0"/>
        <v>31</v>
      </c>
      <c r="B38" s="137">
        <v>68</v>
      </c>
      <c r="C38" s="169" t="str">
        <f>VLOOKUP(B38,Startlist!B:F,2,FALSE)</f>
        <v>E10</v>
      </c>
      <c r="D38" s="242" t="str">
        <f>CONCATENATE(VLOOKUP(B38,Startlist!B:H,3,FALSE)," / ",VLOOKUP(B38,Startlist!B:H,4,FALSE))</f>
        <v>Kasper Koosa / Siim Korsten</v>
      </c>
      <c r="E38" s="171" t="str">
        <f>VLOOKUP(B38,Startlist!B:F,5,FALSE)</f>
        <v>EST</v>
      </c>
      <c r="F38" s="170" t="str">
        <f>VLOOKUP(B38,Startlist!B:H,7,FALSE)</f>
        <v>Nissan Sunny</v>
      </c>
      <c r="G38" s="170" t="str">
        <f>VLOOKUP(B38,Startlist!B:H,6,FALSE)</f>
        <v>ECOM MOTORSPORT</v>
      </c>
      <c r="H38" s="178" t="str">
        <f>VLOOKUP(B38,Results!B:N,13,FALSE)</f>
        <v> 1:01.34,9</v>
      </c>
    </row>
    <row r="39" spans="1:8" ht="15" customHeight="1">
      <c r="A39" s="176">
        <f t="shared" si="0"/>
        <v>32</v>
      </c>
      <c r="B39" s="137">
        <v>59</v>
      </c>
      <c r="C39" s="169" t="str">
        <f>VLOOKUP(B39,Startlist!B:F,2,FALSE)</f>
        <v>E10</v>
      </c>
      <c r="D39" s="242" t="str">
        <f>CONCATENATE(VLOOKUP(B39,Startlist!B:H,3,FALSE)," / ",VLOOKUP(B39,Startlist!B:H,4,FALSE))</f>
        <v>Maila Vaher / Karita Kivi</v>
      </c>
      <c r="E39" s="171" t="str">
        <f>VLOOKUP(B39,Startlist!B:F,5,FALSE)</f>
        <v>EST</v>
      </c>
      <c r="F39" s="170" t="str">
        <f>VLOOKUP(B39,Startlist!B:H,7,FALSE)</f>
        <v>Nissan Sunny GTI</v>
      </c>
      <c r="G39" s="170" t="str">
        <f>VLOOKUP(B39,Startlist!B:H,6,FALSE)</f>
        <v>SAR-TECH MOTORSPORT</v>
      </c>
      <c r="H39" s="178" t="str">
        <f>VLOOKUP(B39,Results!B:N,13,FALSE)</f>
        <v> 1:02.08,8</v>
      </c>
    </row>
    <row r="40" spans="1:8" ht="15" customHeight="1">
      <c r="A40" s="176">
        <f t="shared" si="0"/>
        <v>33</v>
      </c>
      <c r="B40" s="137">
        <v>70</v>
      </c>
      <c r="C40" s="169" t="str">
        <f>VLOOKUP(B40,Startlist!B:F,2,FALSE)</f>
        <v>E9</v>
      </c>
      <c r="D40" s="242" t="str">
        <f>CONCATENATE(VLOOKUP(B40,Startlist!B:H,3,FALSE)," / ",VLOOKUP(B40,Startlist!B:H,4,FALSE))</f>
        <v>Rainer Meus / Kaupo Vana</v>
      </c>
      <c r="E40" s="171" t="str">
        <f>VLOOKUP(B40,Startlist!B:F,5,FALSE)</f>
        <v>EST</v>
      </c>
      <c r="F40" s="170" t="str">
        <f>VLOOKUP(B40,Startlist!B:H,7,FALSE)</f>
        <v>LADA VFTS</v>
      </c>
      <c r="G40" s="170" t="str">
        <f>VLOOKUP(B40,Startlist!B:H,6,FALSE)</f>
        <v>PROREHV RALLY TEAM</v>
      </c>
      <c r="H40" s="178" t="str">
        <f>VLOOKUP(B40,Results!B:N,13,FALSE)</f>
        <v> 1:03.05,3</v>
      </c>
    </row>
    <row r="41" spans="1:8" ht="15" customHeight="1">
      <c r="A41" s="176">
        <f t="shared" si="0"/>
        <v>34</v>
      </c>
      <c r="B41" s="137">
        <v>48</v>
      </c>
      <c r="C41" s="169" t="str">
        <f>VLOOKUP(B41,Startlist!B:F,2,FALSE)</f>
        <v>A8</v>
      </c>
      <c r="D41" s="242" t="str">
        <f>CONCATENATE(VLOOKUP(B41,Startlist!B:H,3,FALSE)," / ",VLOOKUP(B41,Startlist!B:H,4,FALSE))</f>
        <v>Vadim Kuznetsov / Roman Kapustin</v>
      </c>
      <c r="E41" s="171" t="str">
        <f>VLOOKUP(B41,Startlist!B:F,5,FALSE)</f>
        <v>RUS</v>
      </c>
      <c r="F41" s="170" t="str">
        <f>VLOOKUP(B41,Startlist!B:H,7,FALSE)</f>
        <v>Subaru Impreza</v>
      </c>
      <c r="G41" s="170" t="str">
        <f>VLOOKUP(B41,Startlist!B:H,6,FALSE)</f>
        <v>ASRT RALLY TEAM</v>
      </c>
      <c r="H41" s="178" t="str">
        <f>VLOOKUP(B41,Results!B:N,13,FALSE)</f>
        <v> 1:03.25,1</v>
      </c>
    </row>
    <row r="42" spans="1:8" ht="15" customHeight="1">
      <c r="A42" s="176">
        <f t="shared" si="0"/>
        <v>35</v>
      </c>
      <c r="B42" s="137">
        <v>76</v>
      </c>
      <c r="C42" s="169" t="str">
        <f>VLOOKUP(B42,Startlist!B:F,2,FALSE)</f>
        <v>E13</v>
      </c>
      <c r="D42" s="242" t="str">
        <f>CONCATENATE(VLOOKUP(B42,Startlist!B:H,3,FALSE)," / ",VLOOKUP(B42,Startlist!B:H,4,FALSE))</f>
        <v>Tarmo Silt / Raido Loel</v>
      </c>
      <c r="E42" s="171" t="str">
        <f>VLOOKUP(B42,Startlist!B:F,5,FALSE)</f>
        <v>EST</v>
      </c>
      <c r="F42" s="170" t="str">
        <f>VLOOKUP(B42,Startlist!B:H,7,FALSE)</f>
        <v>GAZ 51</v>
      </c>
      <c r="G42" s="170" t="str">
        <f>VLOOKUP(B42,Startlist!B:H,6,FALSE)</f>
        <v>MÄRJAMAA RALLY TEAM</v>
      </c>
      <c r="H42" s="178" t="str">
        <f>VLOOKUP(B42,Results!B:N,13,FALSE)</f>
        <v> 1:06.51,1</v>
      </c>
    </row>
    <row r="43" spans="1:8" ht="15" customHeight="1">
      <c r="A43" s="176">
        <f t="shared" si="0"/>
        <v>36</v>
      </c>
      <c r="B43" s="137">
        <v>25</v>
      </c>
      <c r="C43" s="169" t="str">
        <f>VLOOKUP(B43,Startlist!B:F,2,FALSE)</f>
        <v>A6</v>
      </c>
      <c r="D43" s="242" t="str">
        <f>CONCATENATE(VLOOKUP(B43,Startlist!B:H,3,FALSE)," / ",VLOOKUP(B43,Startlist!B:H,4,FALSE))</f>
        <v>Rainer Rohtmets / Rauno Rohtmets</v>
      </c>
      <c r="E43" s="171" t="str">
        <f>VLOOKUP(B43,Startlist!B:F,5,FALSE)</f>
        <v>EST</v>
      </c>
      <c r="F43" s="170" t="str">
        <f>VLOOKUP(B43,Startlist!B:H,7,FALSE)</f>
        <v>Citroen C2 R2 MAX</v>
      </c>
      <c r="G43" s="170" t="str">
        <f>VLOOKUP(B43,Startlist!B:H,6,FALSE)</f>
        <v>PRINTSPORT</v>
      </c>
      <c r="H43" s="178" t="str">
        <f>VLOOKUP(B43,Results!B:N,13,FALSE)</f>
        <v> 1:07.19,5</v>
      </c>
    </row>
    <row r="44" spans="1:8" ht="15" customHeight="1">
      <c r="A44" s="176">
        <f t="shared" si="0"/>
        <v>37</v>
      </c>
      <c r="B44" s="137">
        <v>75</v>
      </c>
      <c r="C44" s="169" t="str">
        <f>VLOOKUP(B44,Startlist!B:F,2,FALSE)</f>
        <v>E13</v>
      </c>
      <c r="D44" s="242" t="str">
        <f>CONCATENATE(VLOOKUP(B44,Startlist!B:H,3,FALSE)," / ",VLOOKUP(B44,Startlist!B:H,4,FALSE))</f>
        <v>Taavi Niinemets / Marco Prems</v>
      </c>
      <c r="E44" s="171" t="str">
        <f>VLOOKUP(B44,Startlist!B:F,5,FALSE)</f>
        <v>EST</v>
      </c>
      <c r="F44" s="170" t="str">
        <f>VLOOKUP(B44,Startlist!B:H,7,FALSE)</f>
        <v>GAZ 51A</v>
      </c>
      <c r="G44" s="170" t="str">
        <f>VLOOKUP(B44,Startlist!B:H,6,FALSE)</f>
        <v>GAZ RALLIKLUBI</v>
      </c>
      <c r="H44" s="178" t="str">
        <f>VLOOKUP(B44,Results!B:N,13,FALSE)</f>
        <v> 1:07.33,3</v>
      </c>
    </row>
    <row r="45" spans="1:8" ht="15" customHeight="1">
      <c r="A45" s="176">
        <f t="shared" si="0"/>
        <v>38</v>
      </c>
      <c r="B45" s="137">
        <v>78</v>
      </c>
      <c r="C45" s="169" t="str">
        <f>VLOOKUP(B45,Startlist!B:F,2,FALSE)</f>
        <v>E13</v>
      </c>
      <c r="D45" s="242" t="str">
        <f>CONCATENATE(VLOOKUP(B45,Startlist!B:H,3,FALSE)," / ",VLOOKUP(B45,Startlist!B:H,4,FALSE))</f>
        <v>Toomas Repp / Oliver Ojaveer</v>
      </c>
      <c r="E45" s="171" t="str">
        <f>VLOOKUP(B45,Startlist!B:F,5,FALSE)</f>
        <v>EST</v>
      </c>
      <c r="F45" s="170" t="str">
        <f>VLOOKUP(B45,Startlist!B:H,7,FALSE)</f>
        <v>GAZ 53</v>
      </c>
      <c r="G45" s="170" t="str">
        <f>VLOOKUP(B45,Startlist!B:H,6,FALSE)</f>
        <v>G.M.RACING SK</v>
      </c>
      <c r="H45" s="178" t="str">
        <f>VLOOKUP(B45,Results!B:N,13,FALSE)</f>
        <v> 1:10.26,7</v>
      </c>
    </row>
    <row r="46" spans="1:8" ht="15" customHeight="1">
      <c r="A46" s="176">
        <f t="shared" si="0"/>
        <v>39</v>
      </c>
      <c r="B46" s="137">
        <v>36</v>
      </c>
      <c r="C46" s="169" t="str">
        <f>VLOOKUP(B46,Startlist!B:F,2,FALSE)</f>
        <v>A6</v>
      </c>
      <c r="D46" s="242" t="str">
        <f>CONCATENATE(VLOOKUP(B46,Startlist!B:H,3,FALSE)," / ",VLOOKUP(B46,Startlist!B:H,4,FALSE))</f>
        <v>Kenneth Sepp / Tanel Kasesalu</v>
      </c>
      <c r="E46" s="171" t="str">
        <f>VLOOKUP(B46,Startlist!B:F,5,FALSE)</f>
        <v>EST</v>
      </c>
      <c r="F46" s="170" t="str">
        <f>VLOOKUP(B46,Startlist!B:H,7,FALSE)</f>
        <v>Citroen C2 R2 MAX</v>
      </c>
      <c r="G46" s="170" t="str">
        <f>VLOOKUP(B46,Startlist!B:H,6,FALSE)</f>
        <v>SAR-TECH MOTORSPORT</v>
      </c>
      <c r="H46" s="178" t="str">
        <f>VLOOKUP(B46,Results!B:N,13,FALSE)</f>
        <v> 1:10.44,5</v>
      </c>
    </row>
    <row r="47" spans="1:8" ht="15" customHeight="1">
      <c r="A47" s="176">
        <f t="shared" si="0"/>
        <v>40</v>
      </c>
      <c r="B47" s="137">
        <v>73</v>
      </c>
      <c r="C47" s="169" t="str">
        <f>VLOOKUP(B47,Startlist!B:F,2,FALSE)</f>
        <v>E9</v>
      </c>
      <c r="D47" s="242" t="str">
        <f>CONCATENATE(VLOOKUP(B47,Startlist!B:H,3,FALSE)," / ",VLOOKUP(B47,Startlist!B:H,4,FALSE))</f>
        <v>Mait Mättik / Kristjan Len</v>
      </c>
      <c r="E47" s="171" t="str">
        <f>VLOOKUP(B47,Startlist!B:F,5,FALSE)</f>
        <v>EST</v>
      </c>
      <c r="F47" s="170" t="str">
        <f>VLOOKUP(B47,Startlist!B:H,7,FALSE)</f>
        <v>LADA VFTS</v>
      </c>
      <c r="G47" s="170" t="str">
        <f>VLOOKUP(B47,Startlist!B:H,6,FALSE)</f>
        <v>SK VILLU</v>
      </c>
      <c r="H47" s="178" t="str">
        <f>VLOOKUP(B47,Results!B:N,13,FALSE)</f>
        <v> 1:10.52,1</v>
      </c>
    </row>
    <row r="48" spans="1:8" ht="15" customHeight="1">
      <c r="A48" s="176">
        <f t="shared" si="0"/>
        <v>41</v>
      </c>
      <c r="B48" s="137">
        <v>74</v>
      </c>
      <c r="C48" s="169" t="str">
        <f>VLOOKUP(B48,Startlist!B:F,2,FALSE)</f>
        <v>E9</v>
      </c>
      <c r="D48" s="242" t="str">
        <f>CONCATENATE(VLOOKUP(B48,Startlist!B:H,3,FALSE)," / ",VLOOKUP(B48,Startlist!B:H,4,FALSE))</f>
        <v>Alari Sillaste / Arvo Liimann</v>
      </c>
      <c r="E48" s="171" t="str">
        <f>VLOOKUP(B48,Startlist!B:F,5,FALSE)</f>
        <v>EST</v>
      </c>
      <c r="F48" s="170" t="str">
        <f>VLOOKUP(B48,Startlist!B:H,7,FALSE)</f>
        <v>AZLK 2140</v>
      </c>
      <c r="G48" s="170" t="str">
        <f>VLOOKUP(B48,Startlist!B:H,6,FALSE)</f>
        <v>GAZ RALLIKLUBI</v>
      </c>
      <c r="H48" s="178" t="str">
        <f>VLOOKUP(B48,Results!B:N,13,FALSE)</f>
        <v> 1:14.42,9</v>
      </c>
    </row>
    <row r="49" spans="1:8" ht="15" customHeight="1">
      <c r="A49" s="176">
        <f t="shared" si="0"/>
        <v>42</v>
      </c>
      <c r="B49" s="137">
        <v>77</v>
      </c>
      <c r="C49" s="169" t="str">
        <f>VLOOKUP(B49,Startlist!B:F,2,FALSE)</f>
        <v>E13</v>
      </c>
      <c r="D49" s="242" t="str">
        <f>CONCATENATE(VLOOKUP(B49,Startlist!B:H,3,FALSE)," / ",VLOOKUP(B49,Startlist!B:H,4,FALSE))</f>
        <v>Kaido Vilu / Andrus Markson</v>
      </c>
      <c r="E49" s="171" t="str">
        <f>VLOOKUP(B49,Startlist!B:F,5,FALSE)</f>
        <v>EST</v>
      </c>
      <c r="F49" s="170" t="str">
        <f>VLOOKUP(B49,Startlist!B:H,7,FALSE)</f>
        <v>GAZ 51A</v>
      </c>
      <c r="G49" s="170" t="str">
        <f>VLOOKUP(B49,Startlist!B:H,6,FALSE)</f>
        <v>GAZ RALLIKLUBI</v>
      </c>
      <c r="H49" s="178" t="str">
        <f>VLOOKUP(B49,Results!B:N,13,FALSE)</f>
        <v> 1:15.30,6</v>
      </c>
    </row>
    <row r="50" spans="1:8" ht="15" customHeight="1">
      <c r="A50" s="176"/>
      <c r="B50" s="137">
        <v>5</v>
      </c>
      <c r="C50" s="169" t="str">
        <f>VLOOKUP(B50,Startlist!B:F,2,FALSE)</f>
        <v>R4</v>
      </c>
      <c r="D50" s="242" t="str">
        <f>CONCATENATE(VLOOKUP(B50,Startlist!B:H,3,FALSE)," / ",VLOOKUP(B50,Startlist!B:H,4,FALSE))</f>
        <v>Raul Jeets / Andrus Toom</v>
      </c>
      <c r="E50" s="171" t="str">
        <f>VLOOKUP(B50,Startlist!B:F,5,FALSE)</f>
        <v>EST</v>
      </c>
      <c r="F50" s="170" t="str">
        <f>VLOOKUP(B50,Startlist!B:H,7,FALSE)</f>
        <v>Ford Fiesta R5</v>
      </c>
      <c r="G50" s="170" t="str">
        <f>VLOOKUP(B50,Startlist!B:H,6,FALSE)</f>
        <v>MM-MOTORSPORT</v>
      </c>
      <c r="H50" s="276" t="s">
        <v>1226</v>
      </c>
    </row>
    <row r="51" spans="1:8" ht="15" customHeight="1">
      <c r="A51" s="176"/>
      <c r="B51" s="137">
        <v>6</v>
      </c>
      <c r="C51" s="169" t="str">
        <f>VLOOKUP(B51,Startlist!B:F,2,FALSE)</f>
        <v>N4</v>
      </c>
      <c r="D51" s="242" t="str">
        <f>CONCATENATE(VLOOKUP(B51,Startlist!B:H,3,FALSE)," / ",VLOOKUP(B51,Startlist!B:H,4,FALSE))</f>
        <v>Siim Plangi / Marek Sarapuu</v>
      </c>
      <c r="E51" s="171" t="str">
        <f>VLOOKUP(B51,Startlist!B:F,5,FALSE)</f>
        <v>EST</v>
      </c>
      <c r="F51" s="170" t="str">
        <f>VLOOKUP(B51,Startlist!B:H,7,FALSE)</f>
        <v>Mitsubishi Lancer Evo 9</v>
      </c>
      <c r="G51" s="170" t="str">
        <f>VLOOKUP(B51,Startlist!B:H,6,FALSE)</f>
        <v>G.M.RACING SK</v>
      </c>
      <c r="H51" s="276" t="s">
        <v>1226</v>
      </c>
    </row>
    <row r="52" spans="1:8" ht="15" customHeight="1">
      <c r="A52" s="176"/>
      <c r="B52" s="137">
        <v>7</v>
      </c>
      <c r="C52" s="169" t="str">
        <f>VLOOKUP(B52,Startlist!B:F,2,FALSE)</f>
        <v>N4</v>
      </c>
      <c r="D52" s="242" t="str">
        <f>CONCATENATE(VLOOKUP(B52,Startlist!B:H,3,FALSE)," / ",VLOOKUP(B52,Startlist!B:H,4,FALSE))</f>
        <v>Egon Kaur / Erik Lepikson</v>
      </c>
      <c r="E52" s="171" t="str">
        <f>VLOOKUP(B52,Startlist!B:F,5,FALSE)</f>
        <v>EST</v>
      </c>
      <c r="F52" s="170" t="str">
        <f>VLOOKUP(B52,Startlist!B:H,7,FALSE)</f>
        <v>Mitsubishi Lancer Evo 10</v>
      </c>
      <c r="G52" s="170" t="str">
        <f>VLOOKUP(B52,Startlist!B:H,6,FALSE)</f>
        <v>KAUR MOTORSPORT</v>
      </c>
      <c r="H52" s="276" t="s">
        <v>1226</v>
      </c>
    </row>
    <row r="53" spans="1:8" ht="15" customHeight="1">
      <c r="A53" s="176"/>
      <c r="B53" s="137">
        <v>15</v>
      </c>
      <c r="C53" s="169" t="str">
        <f>VLOOKUP(B53,Startlist!B:F,2,FALSE)</f>
        <v>A7</v>
      </c>
      <c r="D53" s="242" t="str">
        <f>CONCATENATE(VLOOKUP(B53,Startlist!B:H,3,FALSE)," / ",VLOOKUP(B53,Startlist!B:H,4,FALSE))</f>
        <v>Ken Torn / Riivo Mesila</v>
      </c>
      <c r="E53" s="171" t="str">
        <f>VLOOKUP(B53,Startlist!B:F,5,FALSE)</f>
        <v>EST</v>
      </c>
      <c r="F53" s="170" t="str">
        <f>VLOOKUP(B53,Startlist!B:H,7,FALSE)</f>
        <v>Honda Civic Type-R</v>
      </c>
      <c r="G53" s="170" t="str">
        <f>VLOOKUP(B53,Startlist!B:H,6,FALSE)</f>
        <v>SAR-TECH MOTORSPORT</v>
      </c>
      <c r="H53" s="276" t="s">
        <v>1226</v>
      </c>
    </row>
    <row r="54" spans="1:8" ht="15" customHeight="1">
      <c r="A54" s="176"/>
      <c r="B54" s="137">
        <v>16</v>
      </c>
      <c r="C54" s="169" t="str">
        <f>VLOOKUP(B54,Startlist!B:F,2,FALSE)</f>
        <v>A6</v>
      </c>
      <c r="D54" s="242" t="str">
        <f>CONCATENATE(VLOOKUP(B54,Startlist!B:H,3,FALSE)," / ",VLOOKUP(B54,Startlist!B:H,4,FALSE))</f>
        <v>Sander Siniorg / Annika Arnek</v>
      </c>
      <c r="E54" s="171" t="str">
        <f>VLOOKUP(B54,Startlist!B:F,5,FALSE)</f>
        <v>EST</v>
      </c>
      <c r="F54" s="170" t="str">
        <f>VLOOKUP(B54,Startlist!B:H,7,FALSE)</f>
        <v>Ford Fiesta R2</v>
      </c>
      <c r="G54" s="170" t="str">
        <f>VLOOKUP(B54,Startlist!B:H,6,FALSE)</f>
        <v>KAUR MOTORSPORT</v>
      </c>
      <c r="H54" s="276" t="s">
        <v>1226</v>
      </c>
    </row>
    <row r="55" spans="1:8" ht="15" customHeight="1">
      <c r="A55" s="176"/>
      <c r="B55" s="137">
        <v>20</v>
      </c>
      <c r="C55" s="169" t="str">
        <f>VLOOKUP(B55,Startlist!B:F,2,FALSE)</f>
        <v>E12</v>
      </c>
      <c r="D55" s="242" t="str">
        <f>CONCATENATE(VLOOKUP(B55,Startlist!B:H,3,FALSE)," / ",VLOOKUP(B55,Startlist!B:H,4,FALSE))</f>
        <v>Arsi Tupits / Oliver Tampuu</v>
      </c>
      <c r="E55" s="171" t="str">
        <f>VLOOKUP(B55,Startlist!B:F,5,FALSE)</f>
        <v>EST</v>
      </c>
      <c r="F55" s="170" t="str">
        <f>VLOOKUP(B55,Startlist!B:H,7,FALSE)</f>
        <v>Mitsubishi Lancer Evo 8</v>
      </c>
      <c r="G55" s="170" t="str">
        <f>VLOOKUP(B55,Startlist!B:H,6,FALSE)</f>
        <v>PSC MOTORSPORT</v>
      </c>
      <c r="H55" s="276" t="s">
        <v>1226</v>
      </c>
    </row>
    <row r="56" spans="1:8" ht="15" customHeight="1">
      <c r="A56" s="176"/>
      <c r="B56" s="137">
        <v>26</v>
      </c>
      <c r="C56" s="169" t="str">
        <f>VLOOKUP(B56,Startlist!B:F,2,FALSE)</f>
        <v>A7</v>
      </c>
      <c r="D56" s="242" t="str">
        <f>CONCATENATE(VLOOKUP(B56,Startlist!B:H,3,FALSE)," / ",VLOOKUP(B56,Startlist!B:H,4,FALSE))</f>
        <v>Mait Madik / Toomas Tauk</v>
      </c>
      <c r="E56" s="171" t="str">
        <f>VLOOKUP(B56,Startlist!B:F,5,FALSE)</f>
        <v>EST</v>
      </c>
      <c r="F56" s="170" t="str">
        <f>VLOOKUP(B56,Startlist!B:H,7,FALSE)</f>
        <v>Honda Civic Type-R</v>
      </c>
      <c r="G56" s="170" t="str">
        <f>VLOOKUP(B56,Startlist!B:H,6,FALSE)</f>
        <v>ECOM MOTORSPORT</v>
      </c>
      <c r="H56" s="276" t="s">
        <v>1226</v>
      </c>
    </row>
    <row r="57" spans="1:8" ht="15" customHeight="1">
      <c r="A57" s="176"/>
      <c r="B57" s="137">
        <v>27</v>
      </c>
      <c r="C57" s="169" t="str">
        <f>VLOOKUP(B57,Startlist!B:F,2,FALSE)</f>
        <v>E11</v>
      </c>
      <c r="D57" s="242" t="str">
        <f>CONCATENATE(VLOOKUP(B57,Startlist!B:H,3,FALSE)," / ",VLOOKUP(B57,Startlist!B:H,4,FALSE))</f>
        <v>Vallo Nuuter / Alari Kupri</v>
      </c>
      <c r="E57" s="171" t="str">
        <f>VLOOKUP(B57,Startlist!B:F,5,FALSE)</f>
        <v>EST</v>
      </c>
      <c r="F57" s="170" t="str">
        <f>VLOOKUP(B57,Startlist!B:H,7,FALSE)</f>
        <v>BMW M3</v>
      </c>
      <c r="G57" s="170" t="str">
        <f>VLOOKUP(B57,Startlist!B:H,6,FALSE)</f>
        <v>MS RACING</v>
      </c>
      <c r="H57" s="276" t="s">
        <v>1226</v>
      </c>
    </row>
    <row r="58" spans="1:8" ht="15" customHeight="1">
      <c r="A58" s="176"/>
      <c r="B58" s="137">
        <v>28</v>
      </c>
      <c r="C58" s="169" t="str">
        <f>VLOOKUP(B58,Startlist!B:F,2,FALSE)</f>
        <v>A6</v>
      </c>
      <c r="D58" s="242" t="str">
        <f>CONCATENATE(VLOOKUP(B58,Startlist!B:H,3,FALSE)," / ",VLOOKUP(B58,Startlist!B:H,4,FALSE))</f>
        <v>Roland Poom / Taavi Udevald</v>
      </c>
      <c r="E58" s="171" t="str">
        <f>VLOOKUP(B58,Startlist!B:F,5,FALSE)</f>
        <v>EST</v>
      </c>
      <c r="F58" s="170" t="str">
        <f>VLOOKUP(B58,Startlist!B:H,7,FALSE)</f>
        <v>Citroen C2 R2</v>
      </c>
      <c r="G58" s="170" t="str">
        <f>VLOOKUP(B58,Startlist!B:H,6,FALSE)</f>
        <v>ECOM MOTORSPORT</v>
      </c>
      <c r="H58" s="276" t="s">
        <v>1226</v>
      </c>
    </row>
    <row r="59" spans="1:8" ht="15" customHeight="1">
      <c r="A59" s="176"/>
      <c r="B59" s="137">
        <v>29</v>
      </c>
      <c r="C59" s="169" t="str">
        <f>VLOOKUP(B59,Startlist!B:F,2,FALSE)</f>
        <v>A8</v>
      </c>
      <c r="D59" s="242" t="str">
        <f>CONCATENATE(VLOOKUP(B59,Startlist!B:H,3,FALSE)," / ",VLOOKUP(B59,Startlist!B:H,4,FALSE))</f>
        <v>Rünno Ubinhain / Riho Teinveld</v>
      </c>
      <c r="E59" s="171" t="str">
        <f>VLOOKUP(B59,Startlist!B:F,5,FALSE)</f>
        <v>EST</v>
      </c>
      <c r="F59" s="170" t="str">
        <f>VLOOKUP(B59,Startlist!B:H,7,FALSE)</f>
        <v>Subaru Impreza</v>
      </c>
      <c r="G59" s="170" t="str">
        <f>VLOOKUP(B59,Startlist!B:H,6,FALSE)</f>
        <v>KAUR MOTORSPORT</v>
      </c>
      <c r="H59" s="276" t="s">
        <v>1226</v>
      </c>
    </row>
    <row r="60" spans="1:8" ht="15" customHeight="1">
      <c r="A60" s="176"/>
      <c r="B60" s="137">
        <v>32</v>
      </c>
      <c r="C60" s="169" t="str">
        <f>VLOOKUP(B60,Startlist!B:F,2,FALSE)</f>
        <v>E11</v>
      </c>
      <c r="D60" s="242" t="str">
        <f>CONCATENATE(VLOOKUP(B60,Startlist!B:H,3,FALSE)," / ",VLOOKUP(B60,Startlist!B:H,4,FALSE))</f>
        <v>Lembit Soe / Ahto Pihlas</v>
      </c>
      <c r="E60" s="171" t="str">
        <f>VLOOKUP(B60,Startlist!B:F,5,FALSE)</f>
        <v>EST</v>
      </c>
      <c r="F60" s="170" t="str">
        <f>VLOOKUP(B60,Startlist!B:H,7,FALSE)</f>
        <v>Toyota Starlet</v>
      </c>
      <c r="G60" s="170" t="str">
        <f>VLOOKUP(B60,Startlist!B:H,6,FALSE)</f>
        <v>SAR-TECH MOTORSPORT</v>
      </c>
      <c r="H60" s="276" t="s">
        <v>1226</v>
      </c>
    </row>
    <row r="61" spans="1:8" ht="15" customHeight="1">
      <c r="A61" s="176"/>
      <c r="B61" s="137">
        <v>35</v>
      </c>
      <c r="C61" s="169" t="str">
        <f>VLOOKUP(B61,Startlist!B:F,2,FALSE)</f>
        <v>E11</v>
      </c>
      <c r="D61" s="242" t="str">
        <f>CONCATENATE(VLOOKUP(B61,Startlist!B:H,3,FALSE)," / ",VLOOKUP(B61,Startlist!B:H,4,FALSE))</f>
        <v>Argo Kuutok / Erik Sher</v>
      </c>
      <c r="E61" s="171" t="str">
        <f>VLOOKUP(B61,Startlist!B:F,5,FALSE)</f>
        <v>EST</v>
      </c>
      <c r="F61" s="170" t="str">
        <f>VLOOKUP(B61,Startlist!B:H,7,FALSE)</f>
        <v>BMW M3</v>
      </c>
      <c r="G61" s="170" t="str">
        <f>VLOOKUP(B61,Startlist!B:H,6,FALSE)</f>
        <v>MS RACING</v>
      </c>
      <c r="H61" s="276" t="s">
        <v>1226</v>
      </c>
    </row>
    <row r="62" spans="1:8" ht="15" customHeight="1">
      <c r="A62" s="176"/>
      <c r="B62" s="137">
        <v>37</v>
      </c>
      <c r="C62" s="169" t="str">
        <f>VLOOKUP(B62,Startlist!B:F,2,FALSE)</f>
        <v>E12</v>
      </c>
      <c r="D62" s="242" t="str">
        <f>CONCATENATE(VLOOKUP(B62,Startlist!B:H,3,FALSE)," / ",VLOOKUP(B62,Startlist!B:H,4,FALSE))</f>
        <v>Sami Valme / Matti Hämäläinen</v>
      </c>
      <c r="E62" s="171" t="str">
        <f>VLOOKUP(B62,Startlist!B:F,5,FALSE)</f>
        <v>FIN</v>
      </c>
      <c r="F62" s="170" t="str">
        <f>VLOOKUP(B62,Startlist!B:H,7,FALSE)</f>
        <v>Mitsubishi Lancer Evo 6</v>
      </c>
      <c r="G62" s="170" t="str">
        <f>VLOOKUP(B62,Startlist!B:H,6,FALSE)</f>
        <v>MATTI HÄMÄLÄINEN</v>
      </c>
      <c r="H62" s="276" t="s">
        <v>1226</v>
      </c>
    </row>
    <row r="63" spans="1:8" ht="15" customHeight="1">
      <c r="A63" s="176"/>
      <c r="B63" s="137">
        <v>42</v>
      </c>
      <c r="C63" s="169" t="str">
        <f>VLOOKUP(B63,Startlist!B:F,2,FALSE)</f>
        <v>E9</v>
      </c>
      <c r="D63" s="242" t="str">
        <f>CONCATENATE(VLOOKUP(B63,Startlist!B:H,3,FALSE)," / ",VLOOKUP(B63,Startlist!B:H,4,FALSE))</f>
        <v>Karl-Martin Volver / Margus Jōerand</v>
      </c>
      <c r="E63" s="171" t="str">
        <f>VLOOKUP(B63,Startlist!B:F,5,FALSE)</f>
        <v>EST</v>
      </c>
      <c r="F63" s="170" t="str">
        <f>VLOOKUP(B63,Startlist!B:H,7,FALSE)</f>
        <v>Honda Civic</v>
      </c>
      <c r="G63" s="170" t="str">
        <f>VLOOKUP(B63,Startlist!B:H,6,FALSE)</f>
        <v>TIKKRI MOTORSPORT</v>
      </c>
      <c r="H63" s="276" t="s">
        <v>1226</v>
      </c>
    </row>
    <row r="64" spans="1:8" ht="15" customHeight="1">
      <c r="A64" s="176"/>
      <c r="B64" s="137">
        <v>43</v>
      </c>
      <c r="C64" s="169" t="str">
        <f>VLOOKUP(B64,Startlist!B:F,2,FALSE)</f>
        <v>E11</v>
      </c>
      <c r="D64" s="242" t="str">
        <f>CONCATENATE(VLOOKUP(B64,Startlist!B:H,3,FALSE)," / ",VLOOKUP(B64,Startlist!B:H,4,FALSE))</f>
        <v>Priit Koik / Alari-Uku Heldna</v>
      </c>
      <c r="E64" s="171" t="str">
        <f>VLOOKUP(B64,Startlist!B:F,5,FALSE)</f>
        <v>EST</v>
      </c>
      <c r="F64" s="170" t="str">
        <f>VLOOKUP(B64,Startlist!B:H,7,FALSE)</f>
        <v>BMW M3</v>
      </c>
      <c r="G64" s="170" t="str">
        <f>VLOOKUP(B64,Startlist!B:H,6,FALSE)</f>
        <v>MS RACING</v>
      </c>
      <c r="H64" s="276" t="s">
        <v>1226</v>
      </c>
    </row>
    <row r="65" spans="1:8" ht="15" customHeight="1">
      <c r="A65" s="176"/>
      <c r="B65" s="137">
        <v>45</v>
      </c>
      <c r="C65" s="169" t="str">
        <f>VLOOKUP(B65,Startlist!B:F,2,FALSE)</f>
        <v>E10</v>
      </c>
      <c r="D65" s="242" t="str">
        <f>CONCATENATE(VLOOKUP(B65,Startlist!B:H,3,FALSE)," / ",VLOOKUP(B65,Startlist!B:H,4,FALSE))</f>
        <v>Alvar Kuusik / Riho Kens</v>
      </c>
      <c r="E65" s="171" t="str">
        <f>VLOOKUP(B65,Startlist!B:F,5,FALSE)</f>
        <v>EST</v>
      </c>
      <c r="F65" s="170" t="str">
        <f>VLOOKUP(B65,Startlist!B:H,7,FALSE)</f>
        <v>VW Golf II</v>
      </c>
      <c r="G65" s="170" t="str">
        <f>VLOOKUP(B65,Startlist!B:H,6,FALSE)</f>
        <v>TIKKRI MOTORSPORT</v>
      </c>
      <c r="H65" s="276" t="s">
        <v>1226</v>
      </c>
    </row>
    <row r="66" spans="1:8" ht="15" customHeight="1">
      <c r="A66" s="176"/>
      <c r="B66" s="137">
        <v>47</v>
      </c>
      <c r="C66" s="169" t="str">
        <f>VLOOKUP(B66,Startlist!B:F,2,FALSE)</f>
        <v>A7</v>
      </c>
      <c r="D66" s="242" t="str">
        <f>CONCATENATE(VLOOKUP(B66,Startlist!B:H,3,FALSE)," / ",VLOOKUP(B66,Startlist!B:H,4,FALSE))</f>
        <v>Henry Asi / Karl-Artur Viitra</v>
      </c>
      <c r="E66" s="171" t="str">
        <f>VLOOKUP(B66,Startlist!B:F,5,FALSE)</f>
        <v>EST</v>
      </c>
      <c r="F66" s="170" t="str">
        <f>VLOOKUP(B66,Startlist!B:H,7,FALSE)</f>
        <v>Honda Civic Type-R</v>
      </c>
      <c r="G66" s="170" t="str">
        <f>VLOOKUP(B66,Startlist!B:H,6,FALSE)</f>
        <v>ECOM MOTORSPORT</v>
      </c>
      <c r="H66" s="276" t="s">
        <v>1226</v>
      </c>
    </row>
    <row r="67" spans="1:8" ht="15" customHeight="1">
      <c r="A67" s="176"/>
      <c r="B67" s="137">
        <v>49</v>
      </c>
      <c r="C67" s="169" t="str">
        <f>VLOOKUP(B67,Startlist!B:F,2,FALSE)</f>
        <v>E10</v>
      </c>
      <c r="D67" s="242" t="str">
        <f>CONCATENATE(VLOOKUP(B67,Startlist!B:H,3,FALSE)," / ",VLOOKUP(B67,Startlist!B:H,4,FALSE))</f>
        <v>Raido Laulik / Tōnis Viidas</v>
      </c>
      <c r="E67" s="171" t="str">
        <f>VLOOKUP(B67,Startlist!B:F,5,FALSE)</f>
        <v>EST</v>
      </c>
      <c r="F67" s="170" t="str">
        <f>VLOOKUP(B67,Startlist!B:H,7,FALSE)</f>
        <v>Nissan Sunny GTI</v>
      </c>
      <c r="G67" s="170" t="str">
        <f>VLOOKUP(B67,Startlist!B:H,6,FALSE)</f>
        <v>SAR-TECH MOTORSPORT</v>
      </c>
      <c r="H67" s="276" t="s">
        <v>1226</v>
      </c>
    </row>
    <row r="68" spans="1:8" ht="15" customHeight="1">
      <c r="A68" s="176"/>
      <c r="B68" s="137">
        <v>51</v>
      </c>
      <c r="C68" s="169" t="str">
        <f>VLOOKUP(B68,Startlist!B:F,2,FALSE)</f>
        <v>N3</v>
      </c>
      <c r="D68" s="242" t="str">
        <f>CONCATENATE(VLOOKUP(B68,Startlist!B:H,3,FALSE)," / ",VLOOKUP(B68,Startlist!B:H,4,FALSE))</f>
        <v>Dmitry Gorchakov / Sergei Koslov</v>
      </c>
      <c r="E68" s="171" t="str">
        <f>VLOOKUP(B68,Startlist!B:F,5,FALSE)</f>
        <v>RUS</v>
      </c>
      <c r="F68" s="170" t="str">
        <f>VLOOKUP(B68,Startlist!B:H,7,FALSE)</f>
        <v>Renault Clio</v>
      </c>
      <c r="G68" s="170" t="str">
        <f>VLOOKUP(B68,Startlist!B:H,6,FALSE)</f>
        <v>PSC MOTORSPORT</v>
      </c>
      <c r="H68" s="276" t="s">
        <v>1226</v>
      </c>
    </row>
    <row r="69" spans="1:8" ht="15" customHeight="1">
      <c r="A69" s="176"/>
      <c r="B69" s="137">
        <v>53</v>
      </c>
      <c r="C69" s="169" t="str">
        <f>VLOOKUP(B69,Startlist!B:F,2,FALSE)</f>
        <v>E10</v>
      </c>
      <c r="D69" s="242" t="str">
        <f>CONCATENATE(VLOOKUP(B69,Startlist!B:H,3,FALSE)," / ",VLOOKUP(B69,Startlist!B:H,4,FALSE))</f>
        <v>Taavo Tigane / Eero Viljus</v>
      </c>
      <c r="E69" s="171" t="str">
        <f>VLOOKUP(B69,Startlist!B:F,5,FALSE)</f>
        <v>EST</v>
      </c>
      <c r="F69" s="170" t="str">
        <f>VLOOKUP(B69,Startlist!B:H,7,FALSE)</f>
        <v>Nissan Sunny</v>
      </c>
      <c r="G69" s="170" t="str">
        <f>VLOOKUP(B69,Startlist!B:H,6,FALSE)</f>
        <v>RS RACING</v>
      </c>
      <c r="H69" s="276" t="s">
        <v>1226</v>
      </c>
    </row>
    <row r="70" spans="1:8" ht="15" customHeight="1">
      <c r="A70" s="176"/>
      <c r="B70" s="137">
        <v>57</v>
      </c>
      <c r="C70" s="169" t="str">
        <f>VLOOKUP(B70,Startlist!B:F,2,FALSE)</f>
        <v>E9</v>
      </c>
      <c r="D70" s="242" t="str">
        <f>CONCATENATE(VLOOKUP(B70,Startlist!B:H,3,FALSE)," / ",VLOOKUP(B70,Startlist!B:H,4,FALSE))</f>
        <v>Janar Tänak / Janno Õunpuu</v>
      </c>
      <c r="E70" s="171" t="str">
        <f>VLOOKUP(B70,Startlist!B:F,5,FALSE)</f>
        <v>EST</v>
      </c>
      <c r="F70" s="170" t="str">
        <f>VLOOKUP(B70,Startlist!B:H,7,FALSE)</f>
        <v>LADA S1600</v>
      </c>
      <c r="G70" s="170" t="str">
        <f>VLOOKUP(B70,Startlist!B:H,6,FALSE)</f>
        <v>OT RACING</v>
      </c>
      <c r="H70" s="276" t="s">
        <v>1226</v>
      </c>
    </row>
    <row r="71" spans="1:8" ht="15" customHeight="1">
      <c r="A71" s="176"/>
      <c r="B71" s="137">
        <v>61</v>
      </c>
      <c r="C71" s="169" t="str">
        <f>VLOOKUP(B71,Startlist!B:F,2,FALSE)</f>
        <v>N3</v>
      </c>
      <c r="D71" s="242" t="str">
        <f>CONCATENATE(VLOOKUP(B71,Startlist!B:H,3,FALSE)," / ",VLOOKUP(B71,Startlist!B:H,4,FALSE))</f>
        <v>Kaspar Kasari / Hannes Kuusmaa</v>
      </c>
      <c r="E71" s="171" t="str">
        <f>VLOOKUP(B71,Startlist!B:F,5,FALSE)</f>
        <v>EST</v>
      </c>
      <c r="F71" s="170" t="str">
        <f>VLOOKUP(B71,Startlist!B:H,7,FALSE)</f>
        <v>Honda Civic Type-R</v>
      </c>
      <c r="G71" s="170" t="str">
        <f>VLOOKUP(B71,Startlist!B:H,6,FALSE)</f>
        <v>ECOM MOTORSPORT</v>
      </c>
      <c r="H71" s="276" t="s">
        <v>1226</v>
      </c>
    </row>
    <row r="72" spans="1:8" ht="15" customHeight="1">
      <c r="A72" s="176"/>
      <c r="B72" s="137">
        <v>65</v>
      </c>
      <c r="C72" s="169" t="str">
        <f>VLOOKUP(B72,Startlist!B:F,2,FALSE)</f>
        <v>E9</v>
      </c>
      <c r="D72" s="242" t="str">
        <f>CONCATENATE(VLOOKUP(B72,Startlist!B:H,3,FALSE)," / ",VLOOKUP(B72,Startlist!B:H,4,FALSE))</f>
        <v>Henri Franke / Alain Sivous</v>
      </c>
      <c r="E72" s="171" t="str">
        <f>VLOOKUP(B72,Startlist!B:F,5,FALSE)</f>
        <v>EST</v>
      </c>
      <c r="F72" s="170" t="str">
        <f>VLOOKUP(B72,Startlist!B:H,7,FALSE)</f>
        <v>Suzuki Baleno</v>
      </c>
      <c r="G72" s="170" t="str">
        <f>VLOOKUP(B72,Startlist!B:H,6,FALSE)</f>
        <v>ECOM MOTORSPORT</v>
      </c>
      <c r="H72" s="276" t="s">
        <v>1226</v>
      </c>
    </row>
    <row r="73" spans="1:8" ht="15" customHeight="1">
      <c r="A73" s="176"/>
      <c r="B73" s="137">
        <v>66</v>
      </c>
      <c r="C73" s="169" t="str">
        <f>VLOOKUP(B73,Startlist!B:F,2,FALSE)</f>
        <v>E9</v>
      </c>
      <c r="D73" s="242" t="str">
        <f>CONCATENATE(VLOOKUP(B73,Startlist!B:H,3,FALSE)," / ",VLOOKUP(B73,Startlist!B:H,4,FALSE))</f>
        <v>Tauri Pihlas / Ott Kiil</v>
      </c>
      <c r="E73" s="171" t="str">
        <f>VLOOKUP(B73,Startlist!B:F,5,FALSE)</f>
        <v>EST</v>
      </c>
      <c r="F73" s="170" t="str">
        <f>VLOOKUP(B73,Startlist!B:H,7,FALSE)</f>
        <v>Toyota Starlet</v>
      </c>
      <c r="G73" s="170" t="str">
        <f>VLOOKUP(B73,Startlist!B:H,6,FALSE)</f>
        <v>SAR-TECH MOTORSPORT</v>
      </c>
      <c r="H73" s="276" t="s">
        <v>1226</v>
      </c>
    </row>
    <row r="74" spans="1:8" ht="15" customHeight="1">
      <c r="A74" s="176"/>
      <c r="B74" s="137">
        <v>67</v>
      </c>
      <c r="C74" s="169" t="str">
        <f>VLOOKUP(B74,Startlist!B:F,2,FALSE)</f>
        <v>E10</v>
      </c>
      <c r="D74" s="242" t="str">
        <f>CONCATENATE(VLOOKUP(B74,Startlist!B:H,3,FALSE)," / ",VLOOKUP(B74,Startlist!B:H,4,FALSE))</f>
        <v>Margus Sarja / Taavi Audova</v>
      </c>
      <c r="E74" s="171" t="str">
        <f>VLOOKUP(B74,Startlist!B:F,5,FALSE)</f>
        <v>EST</v>
      </c>
      <c r="F74" s="170" t="str">
        <f>VLOOKUP(B74,Startlist!B:H,7,FALSE)</f>
        <v>Renault Clio</v>
      </c>
      <c r="G74" s="170" t="str">
        <f>VLOOKUP(B74,Startlist!B:H,6,FALSE)</f>
        <v>MS RACING</v>
      </c>
      <c r="H74" s="276" t="s">
        <v>1226</v>
      </c>
    </row>
    <row r="75" spans="1:8" ht="15" customHeight="1">
      <c r="A75" s="176"/>
      <c r="B75" s="137">
        <v>69</v>
      </c>
      <c r="C75" s="169" t="str">
        <f>VLOOKUP(B75,Startlist!B:F,2,FALSE)</f>
        <v>E10</v>
      </c>
      <c r="D75" s="242" t="str">
        <f>CONCATENATE(VLOOKUP(B75,Startlist!B:H,3,FALSE)," / ",VLOOKUP(B75,Startlist!B:H,4,FALSE))</f>
        <v>Janek Ojala / Kaido Kabral</v>
      </c>
      <c r="E75" s="171" t="str">
        <f>VLOOKUP(B75,Startlist!B:F,5,FALSE)</f>
        <v>EST</v>
      </c>
      <c r="F75" s="170" t="str">
        <f>VLOOKUP(B75,Startlist!B:H,7,FALSE)</f>
        <v>Nissan Sunny</v>
      </c>
      <c r="G75" s="170" t="str">
        <f>VLOOKUP(B75,Startlist!B:H,6,FALSE)</f>
        <v>PROREHV RALLY TEAM</v>
      </c>
      <c r="H75" s="276" t="s">
        <v>1226</v>
      </c>
    </row>
    <row r="76" spans="1:8" ht="15" customHeight="1">
      <c r="A76" s="176"/>
      <c r="B76" s="137">
        <v>71</v>
      </c>
      <c r="C76" s="169" t="str">
        <f>VLOOKUP(B76,Startlist!B:F,2,FALSE)</f>
        <v>E9</v>
      </c>
      <c r="D76" s="242" t="str">
        <f>CONCATENATE(VLOOKUP(B76,Startlist!B:H,3,FALSE)," / ",VLOOKUP(B76,Startlist!B:H,4,FALSE))</f>
        <v>Raigo Vilbiks / Silver Siivelt</v>
      </c>
      <c r="E76" s="171" t="str">
        <f>VLOOKUP(B76,Startlist!B:F,5,FALSE)</f>
        <v>EST</v>
      </c>
      <c r="F76" s="170" t="str">
        <f>VLOOKUP(B76,Startlist!B:H,7,FALSE)</f>
        <v>LADA SAMARA</v>
      </c>
      <c r="G76" s="170" t="str">
        <f>VLOOKUP(B76,Startlist!B:H,6,FALSE)</f>
        <v>ECOM MOTORSPORT</v>
      </c>
      <c r="H76" s="276" t="s">
        <v>1226</v>
      </c>
    </row>
    <row r="77" spans="1:8" ht="15" customHeight="1">
      <c r="A77" s="176"/>
      <c r="B77" s="137">
        <v>79</v>
      </c>
      <c r="C77" s="169" t="str">
        <f>VLOOKUP(B77,Startlist!B:F,2,FALSE)</f>
        <v>E13</v>
      </c>
      <c r="D77" s="242" t="str">
        <f>CONCATENATE(VLOOKUP(B77,Startlist!B:H,3,FALSE)," / ",VLOOKUP(B77,Startlist!B:H,4,FALSE))</f>
        <v>Kristo Laadre / Priit Pilden</v>
      </c>
      <c r="E77" s="171" t="str">
        <f>VLOOKUP(B77,Startlist!B:F,5,FALSE)</f>
        <v>EST</v>
      </c>
      <c r="F77" s="170" t="str">
        <f>VLOOKUP(B77,Startlist!B:H,7,FALSE)</f>
        <v>GAZ 51</v>
      </c>
      <c r="G77" s="170" t="str">
        <f>VLOOKUP(B77,Startlist!B:H,6,FALSE)</f>
        <v>GAZ RALLIKLUBI</v>
      </c>
      <c r="H77" s="276" t="s">
        <v>1226</v>
      </c>
    </row>
    <row r="78" spans="1:8" ht="15" customHeight="1">
      <c r="A78" s="176"/>
      <c r="B78" s="137">
        <v>80</v>
      </c>
      <c r="C78" s="169" t="str">
        <f>VLOOKUP(B78,Startlist!B:F,2,FALSE)</f>
        <v>E13</v>
      </c>
      <c r="D78" s="242" t="str">
        <f>CONCATENATE(VLOOKUP(B78,Startlist!B:H,3,FALSE)," / ",VLOOKUP(B78,Startlist!B:H,4,FALSE))</f>
        <v>Veiko Liukanen / Toivo Liukanen</v>
      </c>
      <c r="E78" s="171" t="str">
        <f>VLOOKUP(B78,Startlist!B:F,5,FALSE)</f>
        <v>EST</v>
      </c>
      <c r="F78" s="170" t="str">
        <f>VLOOKUP(B78,Startlist!B:H,7,FALSE)</f>
        <v>GAZ 51</v>
      </c>
      <c r="G78" s="170" t="str">
        <f>VLOOKUP(B78,Startlist!B:H,6,FALSE)</f>
        <v>MÄRJAMAA RALLY TEAM</v>
      </c>
      <c r="H78" s="276" t="s">
        <v>1226</v>
      </c>
    </row>
    <row r="79" spans="1:8" ht="12.75">
      <c r="A79" s="138"/>
      <c r="B79" s="138"/>
      <c r="C79" s="138"/>
      <c r="D79" s="243"/>
      <c r="E79" s="138"/>
      <c r="F79" s="138"/>
      <c r="G79" s="138"/>
      <c r="H79" s="149"/>
    </row>
    <row r="80" spans="1:8" ht="12.75">
      <c r="A80" s="138"/>
      <c r="B80" s="138"/>
      <c r="C80" s="138"/>
      <c r="D80" s="138"/>
      <c r="E80" s="138"/>
      <c r="F80" s="138"/>
      <c r="G80" s="138"/>
      <c r="H80" s="149"/>
    </row>
    <row r="81" spans="1:8" ht="12.75">
      <c r="A81" s="138"/>
      <c r="B81" s="138"/>
      <c r="C81" s="138"/>
      <c r="D81" s="138"/>
      <c r="E81" s="138"/>
      <c r="F81" s="138"/>
      <c r="G81" s="138"/>
      <c r="H81" s="149"/>
    </row>
    <row r="82" spans="1:8" ht="12.75">
      <c r="A82" s="138"/>
      <c r="B82" s="138"/>
      <c r="C82" s="138"/>
      <c r="D82" s="138"/>
      <c r="E82" s="138"/>
      <c r="F82" s="138"/>
      <c r="G82" s="138"/>
      <c r="H82" s="149"/>
    </row>
    <row r="83" spans="1:8" ht="12.75">
      <c r="A83" s="138"/>
      <c r="B83" s="138"/>
      <c r="C83" s="138"/>
      <c r="D83" s="138"/>
      <c r="E83" s="138"/>
      <c r="F83" s="138"/>
      <c r="G83" s="138"/>
      <c r="H83" s="149"/>
    </row>
    <row r="84" spans="1:8" ht="12.75">
      <c r="A84" s="138"/>
      <c r="B84" s="138"/>
      <c r="C84" s="138"/>
      <c r="D84" s="138"/>
      <c r="E84" s="138"/>
      <c r="F84" s="138"/>
      <c r="G84" s="138"/>
      <c r="H84" s="149"/>
    </row>
    <row r="85" spans="1:8" ht="12.75">
      <c r="A85" s="138"/>
      <c r="B85" s="138"/>
      <c r="C85" s="138"/>
      <c r="D85" s="138"/>
      <c r="E85" s="138"/>
      <c r="F85" s="138"/>
      <c r="G85" s="138"/>
      <c r="H85" s="149"/>
    </row>
  </sheetData>
  <autoFilter ref="A7:H78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H22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43" customWidth="1"/>
  </cols>
  <sheetData>
    <row r="1" spans="5:8" ht="15.75">
      <c r="E1" s="1" t="str">
        <f>Startlist!$F1</f>
        <v> </v>
      </c>
      <c r="H1" s="147"/>
    </row>
    <row r="2" spans="2:8" ht="15" customHeight="1">
      <c r="B2" s="2"/>
      <c r="C2" s="3"/>
      <c r="E2" s="1" t="str">
        <f>Startlist!$F2</f>
        <v>Harju Rally</v>
      </c>
      <c r="H2" s="148"/>
    </row>
    <row r="3" spans="2:8" ht="15">
      <c r="B3" s="2"/>
      <c r="C3" s="3"/>
      <c r="E3" s="54" t="str">
        <f>Startlist!$F3</f>
        <v>23-24 May 2014</v>
      </c>
      <c r="H3" s="148"/>
    </row>
    <row r="4" spans="2:8" ht="15">
      <c r="B4" s="2"/>
      <c r="C4" s="3"/>
      <c r="E4" s="54" t="str">
        <f>Startlist!$F4</f>
        <v>Harjumaa, ESTONIA</v>
      </c>
      <c r="H4" s="148"/>
    </row>
    <row r="5" spans="3:8" ht="15" customHeight="1">
      <c r="C5" s="3"/>
      <c r="H5" s="148"/>
    </row>
    <row r="6" spans="2:8" ht="15.75" customHeight="1">
      <c r="B6" s="121" t="s">
        <v>466</v>
      </c>
      <c r="C6" s="3"/>
      <c r="H6" s="120"/>
    </row>
    <row r="7" spans="2:8" ht="12.75">
      <c r="B7" s="179" t="s">
        <v>197</v>
      </c>
      <c r="C7" s="172" t="s">
        <v>178</v>
      </c>
      <c r="D7" s="173" t="s">
        <v>179</v>
      </c>
      <c r="E7" s="172"/>
      <c r="F7" s="174" t="s">
        <v>194</v>
      </c>
      <c r="G7" s="182" t="s">
        <v>193</v>
      </c>
      <c r="H7" s="180" t="s">
        <v>186</v>
      </c>
    </row>
    <row r="8" spans="1:8" ht="15" customHeight="1">
      <c r="A8" s="176">
        <v>1</v>
      </c>
      <c r="B8" s="137">
        <v>17</v>
      </c>
      <c r="C8" s="169" t="str">
        <f>VLOOKUP(B8,Startlist!B:F,2,FALSE)</f>
        <v>A6</v>
      </c>
      <c r="D8" s="170" t="str">
        <f>CONCATENATE(VLOOKUP(B8,Startlist!B:H,3,FALSE)," / ",VLOOKUP(B8,Startlist!B:H,4,FALSE))</f>
        <v>Sander Pärn / James Morgan</v>
      </c>
      <c r="E8" s="171" t="str">
        <f>VLOOKUP(B8,Startlist!B:F,5,FALSE)</f>
        <v>EST / UK</v>
      </c>
      <c r="F8" s="170" t="str">
        <f>VLOOKUP(B8,Startlist!B:H,7,FALSE)</f>
        <v>Ford Fiesta R2</v>
      </c>
      <c r="G8" s="170" t="str">
        <f>VLOOKUP(B8,Startlist!B:H,6,FALSE)</f>
        <v>SP RALLY PROJECT</v>
      </c>
      <c r="H8" s="178" t="str">
        <f>VLOOKUP(B8,Results!B:N,13,FALSE)</f>
        <v>55.10,4</v>
      </c>
    </row>
    <row r="9" spans="1:8" ht="15" customHeight="1">
      <c r="A9" s="176">
        <f>A8+1</f>
        <v>2</v>
      </c>
      <c r="B9" s="137">
        <v>23</v>
      </c>
      <c r="C9" s="169" t="str">
        <f>VLOOKUP(B9,Startlist!B:F,2,FALSE)</f>
        <v>A6</v>
      </c>
      <c r="D9" s="170" t="str">
        <f>CONCATENATE(VLOOKUP(B9,Startlist!B:H,3,FALSE)," / ",VLOOKUP(B9,Startlist!B:H,4,FALSE))</f>
        <v>Rasmus Uustulnd / Imre Kuusk</v>
      </c>
      <c r="E9" s="171" t="str">
        <f>VLOOKUP(B9,Startlist!B:F,5,FALSE)</f>
        <v>EST</v>
      </c>
      <c r="F9" s="170" t="str">
        <f>VLOOKUP(B9,Startlist!B:H,7,FALSE)</f>
        <v>Ford Fiesta R2</v>
      </c>
      <c r="G9" s="170" t="str">
        <f>VLOOKUP(B9,Startlist!B:H,6,FALSE)</f>
        <v>SAR-TECH MOTORSPORT</v>
      </c>
      <c r="H9" s="178" t="str">
        <f>VLOOKUP(B9,Results!B:N,13,FALSE)</f>
        <v>55.46,9</v>
      </c>
    </row>
    <row r="10" spans="1:8" ht="15" customHeight="1">
      <c r="A10" s="176">
        <f aca="true" t="shared" si="0" ref="A10:A16">A9+1</f>
        <v>3</v>
      </c>
      <c r="B10" s="137">
        <v>24</v>
      </c>
      <c r="C10" s="169" t="str">
        <f>VLOOKUP(B10,Startlist!B:F,2,FALSE)</f>
        <v>A6</v>
      </c>
      <c r="D10" s="170" t="str">
        <f>CONCATENATE(VLOOKUP(B10,Startlist!B:H,3,FALSE)," / ",VLOOKUP(B10,Startlist!B:H,4,FALSE))</f>
        <v>Kristen Kelement / Timo Kasesalu</v>
      </c>
      <c r="E10" s="171" t="str">
        <f>VLOOKUP(B10,Startlist!B:F,5,FALSE)</f>
        <v>EST</v>
      </c>
      <c r="F10" s="170" t="str">
        <f>VLOOKUP(B10,Startlist!B:H,7,FALSE)</f>
        <v>Citroen C2 R2 MAX</v>
      </c>
      <c r="G10" s="170" t="str">
        <f>VLOOKUP(B10,Startlist!B:H,6,FALSE)</f>
        <v>RS RACING</v>
      </c>
      <c r="H10" s="178" t="str">
        <f>VLOOKUP(B10,Results!B:N,13,FALSE)</f>
        <v>57.09,0</v>
      </c>
    </row>
    <row r="11" spans="1:8" ht="15" customHeight="1">
      <c r="A11" s="176">
        <f t="shared" si="0"/>
        <v>4</v>
      </c>
      <c r="B11" s="137">
        <v>25</v>
      </c>
      <c r="C11" s="169" t="str">
        <f>VLOOKUP(B11,Startlist!B:F,2,FALSE)</f>
        <v>A6</v>
      </c>
      <c r="D11" s="170" t="str">
        <f>CONCATENATE(VLOOKUP(B11,Startlist!B:H,3,FALSE)," / ",VLOOKUP(B11,Startlist!B:H,4,FALSE))</f>
        <v>Rainer Rohtmets / Rauno Rohtmets</v>
      </c>
      <c r="E11" s="171" t="str">
        <f>VLOOKUP(B11,Startlist!B:F,5,FALSE)</f>
        <v>EST</v>
      </c>
      <c r="F11" s="170" t="str">
        <f>VLOOKUP(B11,Startlist!B:H,7,FALSE)</f>
        <v>Citroen C2 R2 MAX</v>
      </c>
      <c r="G11" s="170" t="str">
        <f>VLOOKUP(B11,Startlist!B:H,6,FALSE)</f>
        <v>PRINTSPORT</v>
      </c>
      <c r="H11" s="178" t="str">
        <f>VLOOKUP(B11,Results!B:N,13,FALSE)</f>
        <v> 1:07.19,5</v>
      </c>
    </row>
    <row r="12" spans="1:8" ht="15" customHeight="1">
      <c r="A12" s="176">
        <f t="shared" si="0"/>
        <v>5</v>
      </c>
      <c r="B12" s="137">
        <v>36</v>
      </c>
      <c r="C12" s="169" t="str">
        <f>VLOOKUP(B12,Startlist!B:F,2,FALSE)</f>
        <v>A6</v>
      </c>
      <c r="D12" s="170" t="str">
        <f>CONCATENATE(VLOOKUP(B12,Startlist!B:H,3,FALSE)," / ",VLOOKUP(B12,Startlist!B:H,4,FALSE))</f>
        <v>Kenneth Sepp / Tanel Kasesalu</v>
      </c>
      <c r="E12" s="171" t="str">
        <f>VLOOKUP(B12,Startlist!B:F,5,FALSE)</f>
        <v>EST</v>
      </c>
      <c r="F12" s="170" t="str">
        <f>VLOOKUP(B12,Startlist!B:H,7,FALSE)</f>
        <v>Citroen C2 R2 MAX</v>
      </c>
      <c r="G12" s="170" t="str">
        <f>VLOOKUP(B12,Startlist!B:H,6,FALSE)</f>
        <v>SAR-TECH MOTORSPORT</v>
      </c>
      <c r="H12" s="178" t="str">
        <f>VLOOKUP(B12,Results!B:N,13,FALSE)</f>
        <v> 1:10.44,5</v>
      </c>
    </row>
    <row r="13" spans="1:8" ht="15" customHeight="1">
      <c r="A13" s="176"/>
      <c r="B13" s="137">
        <v>16</v>
      </c>
      <c r="C13" s="169" t="str">
        <f>VLOOKUP(B13,Startlist!B:F,2,FALSE)</f>
        <v>A6</v>
      </c>
      <c r="D13" s="170" t="str">
        <f>CONCATENATE(VLOOKUP(B13,Startlist!B:H,3,FALSE)," / ",VLOOKUP(B13,Startlist!B:H,4,FALSE))</f>
        <v>Sander Siniorg / Annika Arnek</v>
      </c>
      <c r="E13" s="171" t="str">
        <f>VLOOKUP(B13,Startlist!B:F,5,FALSE)</f>
        <v>EST</v>
      </c>
      <c r="F13" s="170" t="str">
        <f>VLOOKUP(B13,Startlist!B:H,7,FALSE)</f>
        <v>Ford Fiesta R2</v>
      </c>
      <c r="G13" s="170" t="str">
        <f>VLOOKUP(B13,Startlist!B:H,6,FALSE)</f>
        <v>KAUR MOTORSPORT</v>
      </c>
      <c r="H13" s="276" t="s">
        <v>1226</v>
      </c>
    </row>
    <row r="14" spans="1:8" ht="15" customHeight="1">
      <c r="A14" s="176"/>
      <c r="B14" s="137">
        <v>28</v>
      </c>
      <c r="C14" s="169" t="str">
        <f>VLOOKUP(B14,Startlist!B:F,2,FALSE)</f>
        <v>A6</v>
      </c>
      <c r="D14" s="170" t="str">
        <f>CONCATENATE(VLOOKUP(B14,Startlist!B:H,3,FALSE)," / ",VLOOKUP(B14,Startlist!B:H,4,FALSE))</f>
        <v>Roland Poom / Taavi Udevald</v>
      </c>
      <c r="E14" s="171" t="str">
        <f>VLOOKUP(B14,Startlist!B:F,5,FALSE)</f>
        <v>EST</v>
      </c>
      <c r="F14" s="170" t="str">
        <f>VLOOKUP(B14,Startlist!B:H,7,FALSE)</f>
        <v>Citroen C2 R2</v>
      </c>
      <c r="G14" s="170" t="str">
        <f>VLOOKUP(B14,Startlist!B:H,6,FALSE)</f>
        <v>ECOM MOTORSPORT</v>
      </c>
      <c r="H14" s="276" t="s">
        <v>1226</v>
      </c>
    </row>
    <row r="15" spans="1:8" ht="15" customHeight="1">
      <c r="A15" s="176"/>
      <c r="B15" s="137">
        <v>57</v>
      </c>
      <c r="C15" s="169" t="str">
        <f>VLOOKUP(B15,Startlist!B:F,2,FALSE)</f>
        <v>E9</v>
      </c>
      <c r="D15" s="170" t="str">
        <f>CONCATENATE(VLOOKUP(B15,Startlist!B:H,3,FALSE)," / ",VLOOKUP(B15,Startlist!B:H,4,FALSE))</f>
        <v>Janar Tänak / Janno Õunpuu</v>
      </c>
      <c r="E15" s="171" t="str">
        <f>VLOOKUP(B15,Startlist!B:F,5,FALSE)</f>
        <v>EST</v>
      </c>
      <c r="F15" s="170" t="str">
        <f>VLOOKUP(B15,Startlist!B:H,7,FALSE)</f>
        <v>LADA S1600</v>
      </c>
      <c r="G15" s="170" t="str">
        <f>VLOOKUP(B15,Startlist!B:H,6,FALSE)</f>
        <v>OT RACING</v>
      </c>
      <c r="H15" s="276" t="s">
        <v>1226</v>
      </c>
    </row>
    <row r="16" spans="1:8" ht="15" customHeight="1">
      <c r="A16" s="176"/>
      <c r="B16" s="137">
        <v>66</v>
      </c>
      <c r="C16" s="169" t="str">
        <f>VLOOKUP(B16,Startlist!B:F,2,FALSE)</f>
        <v>E9</v>
      </c>
      <c r="D16" s="170" t="str">
        <f>CONCATENATE(VLOOKUP(B16,Startlist!B:H,3,FALSE)," / ",VLOOKUP(B16,Startlist!B:H,4,FALSE))</f>
        <v>Tauri Pihlas / Ott Kiil</v>
      </c>
      <c r="E16" s="171" t="str">
        <f>VLOOKUP(B16,Startlist!B:F,5,FALSE)</f>
        <v>EST</v>
      </c>
      <c r="F16" s="170" t="str">
        <f>VLOOKUP(B16,Startlist!B:H,7,FALSE)</f>
        <v>Toyota Starlet</v>
      </c>
      <c r="G16" s="170" t="str">
        <f>VLOOKUP(B16,Startlist!B:H,6,FALSE)</f>
        <v>SAR-TECH MOTORSPORT</v>
      </c>
      <c r="H16" s="276" t="s">
        <v>1226</v>
      </c>
    </row>
    <row r="17" spans="1:8" ht="12.75">
      <c r="A17" s="138"/>
      <c r="B17" s="138"/>
      <c r="C17" s="138"/>
      <c r="D17" s="138"/>
      <c r="E17" s="138"/>
      <c r="F17" s="138"/>
      <c r="G17" s="138"/>
      <c r="H17" s="149"/>
    </row>
    <row r="18" spans="1:8" ht="12.75">
      <c r="A18" s="138"/>
      <c r="B18" s="138"/>
      <c r="C18" s="138"/>
      <c r="D18" s="138"/>
      <c r="E18" s="138"/>
      <c r="F18" s="138"/>
      <c r="G18" s="138"/>
      <c r="H18" s="149"/>
    </row>
    <row r="19" spans="1:8" ht="12.75">
      <c r="A19" s="138"/>
      <c r="B19" s="138"/>
      <c r="C19" s="138"/>
      <c r="D19" s="138"/>
      <c r="E19" s="138"/>
      <c r="F19" s="138"/>
      <c r="G19" s="138"/>
      <c r="H19" s="149"/>
    </row>
    <row r="20" spans="1:8" ht="12.75">
      <c r="A20" s="138"/>
      <c r="B20" s="138"/>
      <c r="C20" s="138"/>
      <c r="D20" s="138"/>
      <c r="E20" s="138"/>
      <c r="F20" s="138"/>
      <c r="G20" s="138"/>
      <c r="H20" s="149"/>
    </row>
    <row r="21" spans="1:8" ht="12.75">
      <c r="A21" s="138"/>
      <c r="B21" s="138"/>
      <c r="C21" s="138"/>
      <c r="D21" s="138"/>
      <c r="E21" s="138"/>
      <c r="F21" s="138"/>
      <c r="G21" s="138"/>
      <c r="H21" s="149"/>
    </row>
    <row r="22" spans="1:8" ht="12.75">
      <c r="A22" s="138"/>
      <c r="B22" s="138"/>
      <c r="C22" s="138"/>
      <c r="D22" s="138"/>
      <c r="E22" s="138"/>
      <c r="F22" s="138"/>
      <c r="G22" s="138"/>
      <c r="H22" s="149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H16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43" customWidth="1"/>
  </cols>
  <sheetData>
    <row r="1" spans="5:8" ht="15.75">
      <c r="E1" s="1" t="str">
        <f>Startlist!$F1</f>
        <v> </v>
      </c>
      <c r="H1" s="147"/>
    </row>
    <row r="2" spans="2:8" ht="15" customHeight="1">
      <c r="B2" s="2"/>
      <c r="C2" s="3"/>
      <c r="E2" s="1" t="str">
        <f>Startlist!$F2</f>
        <v>Harju Rally</v>
      </c>
      <c r="H2" s="148"/>
    </row>
    <row r="3" spans="2:8" ht="15">
      <c r="B3" s="2"/>
      <c r="C3" s="3"/>
      <c r="E3" s="54" t="str">
        <f>Startlist!$F3</f>
        <v>23-24 May 2014</v>
      </c>
      <c r="H3" s="148"/>
    </row>
    <row r="4" spans="2:8" ht="15">
      <c r="B4" s="2"/>
      <c r="C4" s="3"/>
      <c r="E4" s="54" t="str">
        <f>Startlist!$F4</f>
        <v>Harjumaa, ESTONIA</v>
      </c>
      <c r="H4" s="148"/>
    </row>
    <row r="5" spans="3:8" ht="15" customHeight="1">
      <c r="C5" s="3"/>
      <c r="H5" s="148"/>
    </row>
    <row r="6" spans="2:8" ht="15.75" customHeight="1">
      <c r="B6" s="121" t="s">
        <v>467</v>
      </c>
      <c r="C6" s="3"/>
      <c r="H6" s="120"/>
    </row>
    <row r="7" spans="2:8" ht="12.75">
      <c r="B7" s="179" t="s">
        <v>197</v>
      </c>
      <c r="C7" s="172" t="s">
        <v>178</v>
      </c>
      <c r="D7" s="173" t="s">
        <v>179</v>
      </c>
      <c r="E7" s="172"/>
      <c r="F7" s="174" t="s">
        <v>194</v>
      </c>
      <c r="G7" s="182" t="s">
        <v>193</v>
      </c>
      <c r="H7" s="180" t="s">
        <v>186</v>
      </c>
    </row>
    <row r="8" spans="1:8" ht="15" customHeight="1">
      <c r="A8" s="176">
        <v>1</v>
      </c>
      <c r="B8" s="137">
        <v>1</v>
      </c>
      <c r="C8" s="169" t="s">
        <v>240</v>
      </c>
      <c r="D8" s="170" t="str">
        <f>CONCATENATE(VLOOKUP(B8,Startlist!B:H,3,FALSE)," / ",VLOOKUP(B8,Startlist!B:H,4,FALSE))</f>
        <v>Timmu Kōrge / Erki Pints</v>
      </c>
      <c r="E8" s="171" t="str">
        <f>VLOOKUP(B8,Startlist!B:F,5,FALSE)</f>
        <v>EST</v>
      </c>
      <c r="F8" s="170" t="str">
        <f>VLOOKUP(B8,Startlist!B:H,7,FALSE)</f>
        <v>Ford Fiesta R5</v>
      </c>
      <c r="G8" s="170" t="str">
        <f>VLOOKUP(B8,Startlist!B:H,6,FALSE)</f>
        <v>MM-MOTORSPORT</v>
      </c>
      <c r="H8" s="178" t="str">
        <f>VLOOKUP(B8,Results!B:N,13,FALSE)</f>
        <v>50.44,0</v>
      </c>
    </row>
    <row r="9" spans="1:8" ht="15" customHeight="1">
      <c r="A9" s="176"/>
      <c r="B9" s="137">
        <v>5</v>
      </c>
      <c r="C9" s="169" t="s">
        <v>240</v>
      </c>
      <c r="D9" s="170" t="str">
        <f>CONCATENATE(VLOOKUP(B9,Startlist!B:H,3,FALSE)," / ",VLOOKUP(B9,Startlist!B:H,4,FALSE))</f>
        <v>Raul Jeets / Andrus Toom</v>
      </c>
      <c r="E9" s="171" t="str">
        <f>VLOOKUP(B9,Startlist!B:F,5,FALSE)</f>
        <v>EST</v>
      </c>
      <c r="F9" s="170" t="str">
        <f>VLOOKUP(B9,Startlist!B:H,7,FALSE)</f>
        <v>Ford Fiesta R5</v>
      </c>
      <c r="G9" s="170" t="str">
        <f>VLOOKUP(B9,Startlist!B:H,6,FALSE)</f>
        <v>MM-MOTORSPORT</v>
      </c>
      <c r="H9" s="276" t="s">
        <v>1226</v>
      </c>
    </row>
    <row r="10" spans="1:8" ht="15" customHeight="1">
      <c r="A10" s="176"/>
      <c r="B10" s="137">
        <v>6</v>
      </c>
      <c r="C10" s="169" t="s">
        <v>240</v>
      </c>
      <c r="D10" s="170" t="str">
        <f>CONCATENATE(VLOOKUP(B10,Startlist!B:H,3,FALSE)," / ",VLOOKUP(B10,Startlist!B:H,4,FALSE))</f>
        <v>Siim Plangi / Marek Sarapuu</v>
      </c>
      <c r="E10" s="171" t="str">
        <f>VLOOKUP(B10,Startlist!B:F,5,FALSE)</f>
        <v>EST</v>
      </c>
      <c r="F10" s="170" t="str">
        <f>VLOOKUP(B10,Startlist!B:H,7,FALSE)</f>
        <v>Mitsubishi Lancer Evo 9</v>
      </c>
      <c r="G10" s="170" t="str">
        <f>VLOOKUP(B10,Startlist!B:H,6,FALSE)</f>
        <v>G.M.RACING SK</v>
      </c>
      <c r="H10" s="276" t="s">
        <v>1226</v>
      </c>
    </row>
    <row r="11" spans="1:8" ht="12.75">
      <c r="A11" s="138"/>
      <c r="B11" s="138"/>
      <c r="C11" s="138"/>
      <c r="D11" s="138"/>
      <c r="E11" s="138"/>
      <c r="F11" s="138"/>
      <c r="G11" s="138"/>
      <c r="H11" s="149"/>
    </row>
    <row r="12" spans="1:8" ht="12.75">
      <c r="A12" s="138"/>
      <c r="B12" s="138"/>
      <c r="C12" s="138"/>
      <c r="D12" s="138"/>
      <c r="E12" s="138"/>
      <c r="F12" s="138"/>
      <c r="G12" s="138"/>
      <c r="H12" s="149"/>
    </row>
    <row r="13" spans="1:8" ht="12.75">
      <c r="A13" s="138"/>
      <c r="B13" s="138"/>
      <c r="C13" s="138"/>
      <c r="D13" s="138"/>
      <c r="E13" s="138"/>
      <c r="F13" s="138"/>
      <c r="G13" s="138"/>
      <c r="H13" s="149"/>
    </row>
    <row r="14" spans="1:8" ht="12.75">
      <c r="A14" s="138"/>
      <c r="B14" s="138"/>
      <c r="C14" s="138"/>
      <c r="D14" s="138"/>
      <c r="E14" s="138"/>
      <c r="F14" s="138"/>
      <c r="G14" s="138"/>
      <c r="H14" s="149"/>
    </row>
    <row r="15" spans="1:8" ht="12.75">
      <c r="A15" s="138"/>
      <c r="B15" s="138"/>
      <c r="C15" s="138"/>
      <c r="D15" s="138"/>
      <c r="E15" s="138"/>
      <c r="F15" s="138"/>
      <c r="G15" s="138"/>
      <c r="H15" s="149"/>
    </row>
    <row r="16" spans="1:8" ht="12.75">
      <c r="A16" s="138"/>
      <c r="B16" s="138"/>
      <c r="C16" s="138"/>
      <c r="D16" s="138"/>
      <c r="E16" s="138"/>
      <c r="F16" s="138"/>
      <c r="G16" s="138"/>
      <c r="H16" s="149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workbookViewId="0" topLeftCell="A1">
      <selection activeCell="A7" sqref="A7"/>
    </sheetView>
  </sheetViews>
  <sheetFormatPr defaultColWidth="9.140625" defaultRowHeight="12.75"/>
  <cols>
    <col min="1" max="1" width="5.28125" style="197" customWidth="1"/>
    <col min="2" max="2" width="6.00390625" style="197" customWidth="1"/>
    <col min="3" max="3" width="9.140625" style="197" customWidth="1"/>
    <col min="4" max="4" width="23.00390625" style="197" customWidth="1"/>
    <col min="5" max="5" width="21.421875" style="197" customWidth="1"/>
    <col min="6" max="6" width="12.7109375" style="197" customWidth="1"/>
    <col min="7" max="7" width="29.00390625" style="197" customWidth="1"/>
    <col min="8" max="8" width="24.421875" style="197" customWidth="1"/>
    <col min="9" max="16384" width="9.140625" style="197" customWidth="1"/>
  </cols>
  <sheetData>
    <row r="1" spans="1:9" ht="5.25" customHeight="1">
      <c r="A1" s="192"/>
      <c r="B1" s="193"/>
      <c r="C1" s="194"/>
      <c r="D1" s="195"/>
      <c r="E1" s="195"/>
      <c r="F1" s="196" t="str">
        <f>Startlist!$F1</f>
        <v> </v>
      </c>
      <c r="G1" s="195"/>
      <c r="H1" s="195"/>
      <c r="I1" s="195"/>
    </row>
    <row r="2" spans="1:9" ht="16.5" customHeight="1">
      <c r="A2" s="198"/>
      <c r="B2" s="199"/>
      <c r="C2" s="194"/>
      <c r="D2" s="195"/>
      <c r="E2" s="195"/>
      <c r="F2" s="211" t="str">
        <f>Startlist!$F2</f>
        <v>Harju Rally</v>
      </c>
      <c r="G2" s="195"/>
      <c r="H2" s="195"/>
      <c r="I2" s="195"/>
    </row>
    <row r="3" spans="1:9" ht="17.25" customHeight="1">
      <c r="A3" s="201"/>
      <c r="B3" s="199"/>
      <c r="C3" s="194"/>
      <c r="D3" s="195"/>
      <c r="E3" s="195"/>
      <c r="F3" s="211" t="str">
        <f>Startlist!$F3</f>
        <v>23-24 May 2014</v>
      </c>
      <c r="G3" s="195"/>
      <c r="H3" s="195"/>
      <c r="I3" s="195"/>
    </row>
    <row r="4" spans="1:9" ht="16.5" customHeight="1">
      <c r="A4" s="195"/>
      <c r="B4" s="199"/>
      <c r="C4" s="194"/>
      <c r="D4" s="195"/>
      <c r="E4" s="195"/>
      <c r="F4" s="211" t="str">
        <f>Startlist!$F4</f>
        <v>Harjumaa, ESTONIA</v>
      </c>
      <c r="G4" s="195"/>
      <c r="H4" s="244" t="s">
        <v>469</v>
      </c>
      <c r="I4" s="200" t="s">
        <v>670</v>
      </c>
    </row>
    <row r="5" spans="1:9" ht="15" customHeight="1">
      <c r="A5" s="195"/>
      <c r="B5" s="193"/>
      <c r="C5" s="194"/>
      <c r="D5" s="195"/>
      <c r="E5" s="195"/>
      <c r="F5" s="195"/>
      <c r="G5" s="195"/>
      <c r="H5" s="202" t="s">
        <v>237</v>
      </c>
      <c r="I5" s="200" t="s">
        <v>464</v>
      </c>
    </row>
    <row r="6" spans="1:9" ht="15.75" customHeight="1">
      <c r="A6" s="195"/>
      <c r="B6" s="210" t="s">
        <v>183</v>
      </c>
      <c r="C6" s="194"/>
      <c r="D6" s="195"/>
      <c r="E6" s="195"/>
      <c r="F6" s="195"/>
      <c r="G6" s="195"/>
      <c r="H6" s="202" t="s">
        <v>238</v>
      </c>
      <c r="I6" s="200" t="s">
        <v>465</v>
      </c>
    </row>
    <row r="7" spans="2:9" ht="15">
      <c r="B7" s="203" t="s">
        <v>188</v>
      </c>
      <c r="C7" s="204" t="s">
        <v>189</v>
      </c>
      <c r="D7" s="205" t="s">
        <v>190</v>
      </c>
      <c r="E7" s="206" t="s">
        <v>191</v>
      </c>
      <c r="F7" s="204" t="s">
        <v>192</v>
      </c>
      <c r="G7" s="205" t="s">
        <v>193</v>
      </c>
      <c r="H7" s="205" t="s">
        <v>194</v>
      </c>
      <c r="I7" s="207" t="s">
        <v>195</v>
      </c>
    </row>
    <row r="8" spans="1:10" ht="15" customHeight="1">
      <c r="A8" s="233" t="s">
        <v>379</v>
      </c>
      <c r="B8" s="234">
        <v>1</v>
      </c>
      <c r="C8" s="235" t="s">
        <v>143</v>
      </c>
      <c r="D8" s="232" t="s">
        <v>293</v>
      </c>
      <c r="E8" s="232" t="s">
        <v>294</v>
      </c>
      <c r="F8" s="235" t="s">
        <v>221</v>
      </c>
      <c r="G8" s="232" t="s">
        <v>3</v>
      </c>
      <c r="H8" s="232" t="s">
        <v>244</v>
      </c>
      <c r="I8" s="246">
        <v>0.3333333333333333</v>
      </c>
      <c r="J8" s="245"/>
    </row>
    <row r="9" spans="1:10" ht="15" customHeight="1">
      <c r="A9" s="233" t="s">
        <v>380</v>
      </c>
      <c r="B9" s="234">
        <v>2</v>
      </c>
      <c r="C9" s="235" t="s">
        <v>143</v>
      </c>
      <c r="D9" s="232" t="s">
        <v>144</v>
      </c>
      <c r="E9" s="232" t="s">
        <v>145</v>
      </c>
      <c r="F9" s="235" t="s">
        <v>221</v>
      </c>
      <c r="G9" s="232" t="s">
        <v>4</v>
      </c>
      <c r="H9" s="232" t="s">
        <v>5</v>
      </c>
      <c r="I9" s="246">
        <v>0.3347222222222222</v>
      </c>
      <c r="J9" s="245"/>
    </row>
    <row r="10" spans="1:10" ht="15" customHeight="1">
      <c r="A10" s="233" t="s">
        <v>381</v>
      </c>
      <c r="B10" s="234">
        <v>3</v>
      </c>
      <c r="C10" s="235" t="s">
        <v>143</v>
      </c>
      <c r="D10" s="232" t="s">
        <v>6</v>
      </c>
      <c r="E10" s="232" t="s">
        <v>7</v>
      </c>
      <c r="F10" s="235" t="s">
        <v>228</v>
      </c>
      <c r="G10" s="232" t="s">
        <v>8</v>
      </c>
      <c r="H10" s="232" t="s">
        <v>241</v>
      </c>
      <c r="I10" s="246">
        <v>0.336111111111111</v>
      </c>
      <c r="J10" s="245"/>
    </row>
    <row r="11" spans="1:10" ht="15" customHeight="1">
      <c r="A11" s="233" t="s">
        <v>382</v>
      </c>
      <c r="B11" s="234">
        <v>4</v>
      </c>
      <c r="C11" s="235" t="s">
        <v>230</v>
      </c>
      <c r="D11" s="232" t="s">
        <v>9</v>
      </c>
      <c r="E11" s="232" t="s">
        <v>10</v>
      </c>
      <c r="F11" s="235" t="s">
        <v>227</v>
      </c>
      <c r="G11" s="232" t="s">
        <v>11</v>
      </c>
      <c r="H11" s="232" t="s">
        <v>242</v>
      </c>
      <c r="I11" s="246">
        <v>0.3375</v>
      </c>
      <c r="J11" s="245"/>
    </row>
    <row r="12" spans="1:10" ht="15" customHeight="1">
      <c r="A12" s="233" t="s">
        <v>383</v>
      </c>
      <c r="B12" s="234">
        <v>5</v>
      </c>
      <c r="C12" s="235" t="s">
        <v>143</v>
      </c>
      <c r="D12" s="232" t="s">
        <v>246</v>
      </c>
      <c r="E12" s="232" t="s">
        <v>247</v>
      </c>
      <c r="F12" s="235" t="s">
        <v>221</v>
      </c>
      <c r="G12" s="232" t="s">
        <v>3</v>
      </c>
      <c r="H12" s="232" t="s">
        <v>244</v>
      </c>
      <c r="I12" s="246">
        <v>0.338888888888889</v>
      </c>
      <c r="J12" s="245"/>
    </row>
    <row r="13" spans="1:10" ht="15" customHeight="1">
      <c r="A13" s="233" t="s">
        <v>384</v>
      </c>
      <c r="B13" s="234">
        <v>6</v>
      </c>
      <c r="C13" s="235" t="s">
        <v>230</v>
      </c>
      <c r="D13" s="232" t="s">
        <v>289</v>
      </c>
      <c r="E13" s="232" t="s">
        <v>290</v>
      </c>
      <c r="F13" s="235" t="s">
        <v>221</v>
      </c>
      <c r="G13" s="232" t="s">
        <v>104</v>
      </c>
      <c r="H13" s="232" t="s">
        <v>241</v>
      </c>
      <c r="I13" s="246">
        <v>0.340277777777778</v>
      </c>
      <c r="J13" s="245"/>
    </row>
    <row r="14" spans="1:10" ht="15" customHeight="1">
      <c r="A14" s="233" t="s">
        <v>385</v>
      </c>
      <c r="B14" s="234">
        <v>7</v>
      </c>
      <c r="C14" s="235" t="s">
        <v>230</v>
      </c>
      <c r="D14" s="232" t="s">
        <v>148</v>
      </c>
      <c r="E14" s="232" t="s">
        <v>149</v>
      </c>
      <c r="F14" s="235" t="s">
        <v>221</v>
      </c>
      <c r="G14" s="232" t="s">
        <v>13</v>
      </c>
      <c r="H14" s="232" t="s">
        <v>242</v>
      </c>
      <c r="I14" s="246">
        <v>0.341666666666667</v>
      </c>
      <c r="J14" s="245"/>
    </row>
    <row r="15" spans="1:10" ht="15" customHeight="1">
      <c r="A15" s="233" t="s">
        <v>386</v>
      </c>
      <c r="B15" s="234">
        <v>8</v>
      </c>
      <c r="C15" s="235" t="s">
        <v>230</v>
      </c>
      <c r="D15" s="232" t="s">
        <v>146</v>
      </c>
      <c r="E15" s="232" t="s">
        <v>147</v>
      </c>
      <c r="F15" s="235" t="s">
        <v>221</v>
      </c>
      <c r="G15" s="232" t="s">
        <v>14</v>
      </c>
      <c r="H15" s="232" t="s">
        <v>241</v>
      </c>
      <c r="I15" s="246">
        <v>0.343055555555556</v>
      </c>
      <c r="J15" s="245"/>
    </row>
    <row r="16" spans="1:10" ht="15" customHeight="1">
      <c r="A16" s="233" t="s">
        <v>387</v>
      </c>
      <c r="B16" s="234">
        <v>9</v>
      </c>
      <c r="C16" s="235" t="s">
        <v>230</v>
      </c>
      <c r="D16" s="232" t="s">
        <v>282</v>
      </c>
      <c r="E16" s="232" t="s">
        <v>283</v>
      </c>
      <c r="F16" s="235" t="s">
        <v>221</v>
      </c>
      <c r="G16" s="232" t="s">
        <v>15</v>
      </c>
      <c r="H16" s="232" t="s">
        <v>242</v>
      </c>
      <c r="I16" s="246">
        <v>0.344444444444444</v>
      </c>
      <c r="J16" s="245"/>
    </row>
    <row r="17" spans="1:10" ht="15" customHeight="1">
      <c r="A17" s="233" t="s">
        <v>388</v>
      </c>
      <c r="B17" s="234">
        <v>82</v>
      </c>
      <c r="C17" s="235" t="s">
        <v>230</v>
      </c>
      <c r="D17" s="232" t="s">
        <v>458</v>
      </c>
      <c r="E17" s="232" t="s">
        <v>459</v>
      </c>
      <c r="F17" s="235" t="s">
        <v>221</v>
      </c>
      <c r="G17" s="232" t="s">
        <v>12</v>
      </c>
      <c r="H17" s="232" t="s">
        <v>242</v>
      </c>
      <c r="I17" s="246">
        <v>0.345833333333333</v>
      </c>
      <c r="J17" s="245"/>
    </row>
    <row r="18" spans="1:10" ht="15" customHeight="1">
      <c r="A18" s="233" t="s">
        <v>389</v>
      </c>
      <c r="B18" s="234">
        <v>10</v>
      </c>
      <c r="C18" s="235" t="s">
        <v>230</v>
      </c>
      <c r="D18" s="232" t="s">
        <v>248</v>
      </c>
      <c r="E18" s="232" t="s">
        <v>249</v>
      </c>
      <c r="F18" s="235" t="s">
        <v>221</v>
      </c>
      <c r="G18" s="232" t="s">
        <v>16</v>
      </c>
      <c r="H18" s="232" t="s">
        <v>242</v>
      </c>
      <c r="I18" s="246">
        <v>0.34722222222222</v>
      </c>
      <c r="J18" s="245"/>
    </row>
    <row r="19" spans="1:10" ht="15" customHeight="1">
      <c r="A19" s="233" t="s">
        <v>390</v>
      </c>
      <c r="B19" s="234">
        <v>11</v>
      </c>
      <c r="C19" s="235" t="s">
        <v>234</v>
      </c>
      <c r="D19" s="232" t="s">
        <v>258</v>
      </c>
      <c r="E19" s="232" t="s">
        <v>17</v>
      </c>
      <c r="F19" s="235" t="s">
        <v>221</v>
      </c>
      <c r="G19" s="232" t="s">
        <v>18</v>
      </c>
      <c r="H19" s="232" t="s">
        <v>295</v>
      </c>
      <c r="I19" s="246">
        <v>0.34791666666666665</v>
      </c>
      <c r="J19" s="245"/>
    </row>
    <row r="20" spans="1:10" ht="15" customHeight="1">
      <c r="A20" s="233" t="s">
        <v>391</v>
      </c>
      <c r="B20" s="234">
        <v>12</v>
      </c>
      <c r="C20" s="235" t="s">
        <v>233</v>
      </c>
      <c r="D20" s="232" t="s">
        <v>284</v>
      </c>
      <c r="E20" s="232" t="s">
        <v>285</v>
      </c>
      <c r="F20" s="235" t="s">
        <v>221</v>
      </c>
      <c r="G20" s="232" t="s">
        <v>19</v>
      </c>
      <c r="H20" s="232" t="s">
        <v>250</v>
      </c>
      <c r="I20" s="246">
        <v>0.348611111111113</v>
      </c>
      <c r="J20" s="245"/>
    </row>
    <row r="21" spans="1:10" ht="15" customHeight="1">
      <c r="A21" s="233" t="s">
        <v>392</v>
      </c>
      <c r="B21" s="234">
        <v>14</v>
      </c>
      <c r="C21" s="235" t="s">
        <v>143</v>
      </c>
      <c r="D21" s="232" t="s">
        <v>287</v>
      </c>
      <c r="E21" s="232" t="s">
        <v>288</v>
      </c>
      <c r="F21" s="235" t="s">
        <v>227</v>
      </c>
      <c r="G21" s="232" t="s">
        <v>20</v>
      </c>
      <c r="H21" s="232" t="s">
        <v>150</v>
      </c>
      <c r="I21" s="246">
        <v>0.34930555555556</v>
      </c>
      <c r="J21" s="245"/>
    </row>
    <row r="22" spans="1:10" ht="15" customHeight="1">
      <c r="A22" s="233" t="s">
        <v>393</v>
      </c>
      <c r="B22" s="234">
        <v>15</v>
      </c>
      <c r="C22" s="235" t="s">
        <v>232</v>
      </c>
      <c r="D22" s="232" t="s">
        <v>301</v>
      </c>
      <c r="E22" s="232" t="s">
        <v>302</v>
      </c>
      <c r="F22" s="235" t="s">
        <v>221</v>
      </c>
      <c r="G22" s="232" t="s">
        <v>21</v>
      </c>
      <c r="H22" s="232" t="s">
        <v>291</v>
      </c>
      <c r="I22" s="246">
        <v>0.350000000000007</v>
      </c>
      <c r="J22" s="245"/>
    </row>
    <row r="23" spans="1:10" ht="15" customHeight="1">
      <c r="A23" s="233" t="s">
        <v>394</v>
      </c>
      <c r="B23" s="234">
        <v>16</v>
      </c>
      <c r="C23" s="235" t="s">
        <v>239</v>
      </c>
      <c r="D23" s="232" t="s">
        <v>256</v>
      </c>
      <c r="E23" s="232" t="s">
        <v>170</v>
      </c>
      <c r="F23" s="235" t="s">
        <v>221</v>
      </c>
      <c r="G23" s="232" t="s">
        <v>13</v>
      </c>
      <c r="H23" s="232" t="s">
        <v>154</v>
      </c>
      <c r="I23" s="246">
        <v>0.350694444444453</v>
      </c>
      <c r="J23" s="245"/>
    </row>
    <row r="24" spans="1:10" ht="15" customHeight="1">
      <c r="A24" s="233" t="s">
        <v>395</v>
      </c>
      <c r="B24" s="234">
        <v>17</v>
      </c>
      <c r="C24" s="235" t="s">
        <v>239</v>
      </c>
      <c r="D24" s="232" t="s">
        <v>253</v>
      </c>
      <c r="E24" s="232" t="s">
        <v>22</v>
      </c>
      <c r="F24" s="235" t="s">
        <v>23</v>
      </c>
      <c r="G24" s="232" t="s">
        <v>24</v>
      </c>
      <c r="H24" s="232" t="s">
        <v>154</v>
      </c>
      <c r="I24" s="246">
        <v>0.3513888888889</v>
      </c>
      <c r="J24" s="245"/>
    </row>
    <row r="25" spans="1:10" ht="15" customHeight="1">
      <c r="A25" s="233" t="s">
        <v>396</v>
      </c>
      <c r="B25" s="234">
        <v>18</v>
      </c>
      <c r="C25" s="235" t="s">
        <v>143</v>
      </c>
      <c r="D25" s="232" t="s">
        <v>25</v>
      </c>
      <c r="E25" s="232" t="s">
        <v>245</v>
      </c>
      <c r="F25" s="235" t="s">
        <v>26</v>
      </c>
      <c r="G25" s="232" t="s">
        <v>3</v>
      </c>
      <c r="H25" s="232" t="s">
        <v>244</v>
      </c>
      <c r="I25" s="246">
        <v>0.352083333333347</v>
      </c>
      <c r="J25" s="245"/>
    </row>
    <row r="26" spans="1:10" ht="15" customHeight="1">
      <c r="A26" s="233" t="s">
        <v>397</v>
      </c>
      <c r="B26" s="234">
        <v>19</v>
      </c>
      <c r="C26" s="235" t="s">
        <v>233</v>
      </c>
      <c r="D26" s="232" t="s">
        <v>312</v>
      </c>
      <c r="E26" s="232" t="s">
        <v>251</v>
      </c>
      <c r="F26" s="235" t="s">
        <v>221</v>
      </c>
      <c r="G26" s="232" t="s">
        <v>13</v>
      </c>
      <c r="H26" s="232" t="s">
        <v>313</v>
      </c>
      <c r="I26" s="246">
        <v>0.352777777777793</v>
      </c>
      <c r="J26" s="245"/>
    </row>
    <row r="27" spans="1:10" ht="15" customHeight="1">
      <c r="A27" s="233" t="s">
        <v>398</v>
      </c>
      <c r="B27" s="234">
        <v>20</v>
      </c>
      <c r="C27" s="235" t="s">
        <v>233</v>
      </c>
      <c r="D27" s="232" t="s">
        <v>158</v>
      </c>
      <c r="E27" s="232" t="s">
        <v>252</v>
      </c>
      <c r="F27" s="235" t="s">
        <v>221</v>
      </c>
      <c r="G27" s="232" t="s">
        <v>19</v>
      </c>
      <c r="H27" s="232" t="s">
        <v>313</v>
      </c>
      <c r="I27" s="246">
        <v>0.35347222222224</v>
      </c>
      <c r="J27" s="245"/>
    </row>
    <row r="28" spans="1:10" ht="15" customHeight="1">
      <c r="A28" s="233" t="s">
        <v>399</v>
      </c>
      <c r="B28" s="234">
        <v>21</v>
      </c>
      <c r="C28" s="235" t="s">
        <v>233</v>
      </c>
      <c r="D28" s="232" t="s">
        <v>27</v>
      </c>
      <c r="E28" s="232" t="s">
        <v>28</v>
      </c>
      <c r="F28" s="235" t="s">
        <v>221</v>
      </c>
      <c r="G28" s="232" t="s">
        <v>29</v>
      </c>
      <c r="H28" s="232" t="s">
        <v>304</v>
      </c>
      <c r="I28" s="246">
        <v>0.354166666666687</v>
      </c>
      <c r="J28" s="245"/>
    </row>
    <row r="29" spans="1:10" ht="15" customHeight="1">
      <c r="A29" s="233" t="s">
        <v>400</v>
      </c>
      <c r="B29" s="234">
        <v>22</v>
      </c>
      <c r="C29" s="235" t="s">
        <v>234</v>
      </c>
      <c r="D29" s="232" t="s">
        <v>296</v>
      </c>
      <c r="E29" s="232" t="s">
        <v>297</v>
      </c>
      <c r="F29" s="235" t="s">
        <v>221</v>
      </c>
      <c r="G29" s="232" t="s">
        <v>30</v>
      </c>
      <c r="H29" s="232" t="s">
        <v>295</v>
      </c>
      <c r="I29" s="246">
        <v>0.354861111111133</v>
      </c>
      <c r="J29" s="245"/>
    </row>
    <row r="30" spans="1:10" ht="15" customHeight="1">
      <c r="A30" s="233" t="s">
        <v>401</v>
      </c>
      <c r="B30" s="234">
        <v>23</v>
      </c>
      <c r="C30" s="235" t="s">
        <v>239</v>
      </c>
      <c r="D30" s="232" t="s">
        <v>153</v>
      </c>
      <c r="E30" s="232" t="s">
        <v>352</v>
      </c>
      <c r="F30" s="235" t="s">
        <v>221</v>
      </c>
      <c r="G30" s="232" t="s">
        <v>21</v>
      </c>
      <c r="H30" s="232" t="s">
        <v>154</v>
      </c>
      <c r="I30" s="246">
        <v>0.35555555555558</v>
      </c>
      <c r="J30" s="245"/>
    </row>
    <row r="31" spans="1:10" ht="15" customHeight="1">
      <c r="A31" s="233" t="s">
        <v>402</v>
      </c>
      <c r="B31" s="234">
        <v>24</v>
      </c>
      <c r="C31" s="235" t="s">
        <v>239</v>
      </c>
      <c r="D31" s="232" t="s">
        <v>308</v>
      </c>
      <c r="E31" s="232" t="s">
        <v>309</v>
      </c>
      <c r="F31" s="235" t="s">
        <v>221</v>
      </c>
      <c r="G31" s="232" t="s">
        <v>31</v>
      </c>
      <c r="H31" s="232" t="s">
        <v>32</v>
      </c>
      <c r="I31" s="246">
        <v>0.356250000000027</v>
      </c>
      <c r="J31" s="245"/>
    </row>
    <row r="32" spans="1:10" ht="15" customHeight="1">
      <c r="A32" s="233" t="s">
        <v>403</v>
      </c>
      <c r="B32" s="234">
        <v>25</v>
      </c>
      <c r="C32" s="235" t="s">
        <v>239</v>
      </c>
      <c r="D32" s="232" t="s">
        <v>151</v>
      </c>
      <c r="E32" s="232" t="s">
        <v>255</v>
      </c>
      <c r="F32" s="235" t="s">
        <v>221</v>
      </c>
      <c r="G32" s="232" t="s">
        <v>33</v>
      </c>
      <c r="H32" s="232" t="s">
        <v>32</v>
      </c>
      <c r="I32" s="246">
        <v>0.356944444444473</v>
      </c>
      <c r="J32" s="245"/>
    </row>
    <row r="33" spans="1:10" ht="15" customHeight="1">
      <c r="A33" s="233" t="s">
        <v>404</v>
      </c>
      <c r="B33" s="234">
        <v>26</v>
      </c>
      <c r="C33" s="235" t="s">
        <v>232</v>
      </c>
      <c r="D33" s="232" t="s">
        <v>326</v>
      </c>
      <c r="E33" s="232" t="s">
        <v>262</v>
      </c>
      <c r="F33" s="235" t="s">
        <v>221</v>
      </c>
      <c r="G33" s="232" t="s">
        <v>16</v>
      </c>
      <c r="H33" s="232" t="s">
        <v>291</v>
      </c>
      <c r="I33" s="246">
        <v>0.35763888888892</v>
      </c>
      <c r="J33" s="245"/>
    </row>
    <row r="34" spans="1:10" ht="15" customHeight="1">
      <c r="A34" s="233" t="s">
        <v>405</v>
      </c>
      <c r="B34" s="234">
        <v>27</v>
      </c>
      <c r="C34" s="235" t="s">
        <v>234</v>
      </c>
      <c r="D34" s="232" t="s">
        <v>259</v>
      </c>
      <c r="E34" s="232" t="s">
        <v>34</v>
      </c>
      <c r="F34" s="235" t="s">
        <v>221</v>
      </c>
      <c r="G34" s="232" t="s">
        <v>18</v>
      </c>
      <c r="H34" s="232" t="s">
        <v>295</v>
      </c>
      <c r="I34" s="246">
        <v>0.358333333333367</v>
      </c>
      <c r="J34" s="245"/>
    </row>
    <row r="35" spans="1:10" ht="15" customHeight="1">
      <c r="A35" s="233" t="s">
        <v>406</v>
      </c>
      <c r="B35" s="234">
        <v>28</v>
      </c>
      <c r="C35" s="235" t="s">
        <v>239</v>
      </c>
      <c r="D35" s="232" t="s">
        <v>263</v>
      </c>
      <c r="E35" s="232" t="s">
        <v>264</v>
      </c>
      <c r="F35" s="235" t="s">
        <v>221</v>
      </c>
      <c r="G35" s="232" t="s">
        <v>16</v>
      </c>
      <c r="H35" s="232" t="s">
        <v>152</v>
      </c>
      <c r="I35" s="246">
        <v>0.359027777777813</v>
      </c>
      <c r="J35" s="245"/>
    </row>
    <row r="36" spans="1:10" ht="15" customHeight="1">
      <c r="A36" s="233" t="s">
        <v>407</v>
      </c>
      <c r="B36" s="234">
        <v>36</v>
      </c>
      <c r="C36" s="235" t="s">
        <v>239</v>
      </c>
      <c r="D36" s="232" t="s">
        <v>160</v>
      </c>
      <c r="E36" s="232" t="s">
        <v>45</v>
      </c>
      <c r="F36" s="235" t="s">
        <v>221</v>
      </c>
      <c r="G36" s="232" t="s">
        <v>21</v>
      </c>
      <c r="H36" s="232" t="s">
        <v>32</v>
      </c>
      <c r="I36" s="246">
        <v>0.35972222222226</v>
      </c>
      <c r="J36" s="245"/>
    </row>
    <row r="37" spans="1:10" ht="15" customHeight="1">
      <c r="A37" s="233" t="s">
        <v>408</v>
      </c>
      <c r="B37" s="234">
        <v>29</v>
      </c>
      <c r="C37" s="235" t="s">
        <v>231</v>
      </c>
      <c r="D37" s="232" t="s">
        <v>314</v>
      </c>
      <c r="E37" s="232" t="s">
        <v>315</v>
      </c>
      <c r="F37" s="235" t="s">
        <v>221</v>
      </c>
      <c r="G37" s="232" t="s">
        <v>13</v>
      </c>
      <c r="H37" s="232" t="s">
        <v>303</v>
      </c>
      <c r="I37" s="246">
        <v>0.360416666666707</v>
      </c>
      <c r="J37" s="245"/>
    </row>
    <row r="38" spans="1:10" ht="15" customHeight="1">
      <c r="A38" s="233" t="s">
        <v>409</v>
      </c>
      <c r="B38" s="234">
        <v>30</v>
      </c>
      <c r="C38" s="235" t="s">
        <v>233</v>
      </c>
      <c r="D38" s="232" t="s">
        <v>36</v>
      </c>
      <c r="E38" s="232" t="s">
        <v>37</v>
      </c>
      <c r="F38" s="235" t="s">
        <v>221</v>
      </c>
      <c r="G38" s="232" t="s">
        <v>13</v>
      </c>
      <c r="H38" s="232" t="s">
        <v>357</v>
      </c>
      <c r="I38" s="246">
        <v>0.361111111111153</v>
      </c>
      <c r="J38" s="245"/>
    </row>
    <row r="39" spans="1:10" ht="15" customHeight="1">
      <c r="A39" s="233" t="s">
        <v>410</v>
      </c>
      <c r="B39" s="234">
        <v>31</v>
      </c>
      <c r="C39" s="235" t="s">
        <v>232</v>
      </c>
      <c r="D39" s="232" t="s">
        <v>306</v>
      </c>
      <c r="E39" s="232" t="s">
        <v>307</v>
      </c>
      <c r="F39" s="235" t="s">
        <v>221</v>
      </c>
      <c r="G39" s="232" t="s">
        <v>16</v>
      </c>
      <c r="H39" s="232" t="s">
        <v>291</v>
      </c>
      <c r="I39" s="246">
        <v>0.3618055555556</v>
      </c>
      <c r="J39" s="245"/>
    </row>
    <row r="40" spans="1:10" ht="15" customHeight="1">
      <c r="A40" s="233" t="s">
        <v>411</v>
      </c>
      <c r="B40" s="234">
        <v>32</v>
      </c>
      <c r="C40" s="235" t="s">
        <v>234</v>
      </c>
      <c r="D40" s="232" t="s">
        <v>298</v>
      </c>
      <c r="E40" s="232" t="s">
        <v>299</v>
      </c>
      <c r="F40" s="235" t="s">
        <v>221</v>
      </c>
      <c r="G40" s="232" t="s">
        <v>21</v>
      </c>
      <c r="H40" s="232" t="s">
        <v>300</v>
      </c>
      <c r="I40" s="246">
        <v>0.362500000000047</v>
      </c>
      <c r="J40" s="245"/>
    </row>
    <row r="41" spans="1:10" ht="15" customHeight="1">
      <c r="A41" s="233" t="s">
        <v>412</v>
      </c>
      <c r="B41" s="234">
        <v>33</v>
      </c>
      <c r="C41" s="235" t="s">
        <v>219</v>
      </c>
      <c r="D41" s="232" t="s">
        <v>260</v>
      </c>
      <c r="E41" s="232" t="s">
        <v>40</v>
      </c>
      <c r="F41" s="235" t="s">
        <v>221</v>
      </c>
      <c r="G41" s="232" t="s">
        <v>41</v>
      </c>
      <c r="H41" s="232" t="s">
        <v>261</v>
      </c>
      <c r="I41" s="246">
        <v>0.363194444444493</v>
      </c>
      <c r="J41" s="245"/>
    </row>
    <row r="42" spans="1:10" ht="15" customHeight="1">
      <c r="A42" s="233" t="s">
        <v>413</v>
      </c>
      <c r="B42" s="234">
        <v>34</v>
      </c>
      <c r="C42" s="235" t="s">
        <v>234</v>
      </c>
      <c r="D42" s="232" t="s">
        <v>359</v>
      </c>
      <c r="E42" s="232" t="s">
        <v>172</v>
      </c>
      <c r="F42" s="235" t="s">
        <v>227</v>
      </c>
      <c r="G42" s="232" t="s">
        <v>460</v>
      </c>
      <c r="H42" s="232" t="s">
        <v>295</v>
      </c>
      <c r="I42" s="246">
        <v>0.36388888888894</v>
      </c>
      <c r="J42" s="245"/>
    </row>
    <row r="43" spans="1:10" ht="15" customHeight="1">
      <c r="A43" s="233" t="s">
        <v>414</v>
      </c>
      <c r="B43" s="234">
        <v>35</v>
      </c>
      <c r="C43" s="235" t="s">
        <v>234</v>
      </c>
      <c r="D43" s="232" t="s">
        <v>155</v>
      </c>
      <c r="E43" s="232" t="s">
        <v>159</v>
      </c>
      <c r="F43" s="235" t="s">
        <v>221</v>
      </c>
      <c r="G43" s="232" t="s">
        <v>18</v>
      </c>
      <c r="H43" s="232" t="s">
        <v>295</v>
      </c>
      <c r="I43" s="246">
        <v>0.364583333333387</v>
      </c>
      <c r="J43" s="245"/>
    </row>
    <row r="44" spans="1:10" ht="15" customHeight="1">
      <c r="A44" s="233" t="s">
        <v>415</v>
      </c>
      <c r="B44" s="234">
        <v>37</v>
      </c>
      <c r="C44" s="235" t="s">
        <v>233</v>
      </c>
      <c r="D44" s="232" t="s">
        <v>286</v>
      </c>
      <c r="E44" s="232" t="s">
        <v>257</v>
      </c>
      <c r="F44" s="235" t="s">
        <v>228</v>
      </c>
      <c r="G44" s="232" t="s">
        <v>47</v>
      </c>
      <c r="H44" s="232" t="s">
        <v>304</v>
      </c>
      <c r="I44" s="246">
        <v>0.365277777777833</v>
      </c>
      <c r="J44" s="245"/>
    </row>
    <row r="45" spans="1:10" ht="15" customHeight="1">
      <c r="A45" s="233" t="s">
        <v>416</v>
      </c>
      <c r="B45" s="234">
        <v>38</v>
      </c>
      <c r="C45" s="235" t="s">
        <v>234</v>
      </c>
      <c r="D45" s="232" t="s">
        <v>49</v>
      </c>
      <c r="E45" s="232" t="s">
        <v>50</v>
      </c>
      <c r="F45" s="235" t="s">
        <v>221</v>
      </c>
      <c r="G45" s="232" t="s">
        <v>16</v>
      </c>
      <c r="H45" s="232" t="s">
        <v>295</v>
      </c>
      <c r="I45" s="246">
        <v>0.36597222222228</v>
      </c>
      <c r="J45" s="245"/>
    </row>
    <row r="46" spans="1:10" ht="15" customHeight="1">
      <c r="A46" s="233" t="s">
        <v>417</v>
      </c>
      <c r="B46" s="234">
        <v>39</v>
      </c>
      <c r="C46" s="235" t="s">
        <v>230</v>
      </c>
      <c r="D46" s="232" t="s">
        <v>166</v>
      </c>
      <c r="E46" s="232" t="s">
        <v>167</v>
      </c>
      <c r="F46" s="235" t="s">
        <v>221</v>
      </c>
      <c r="G46" s="232" t="s">
        <v>52</v>
      </c>
      <c r="H46" s="232" t="s">
        <v>242</v>
      </c>
      <c r="I46" s="246">
        <v>0.366666666666726</v>
      </c>
      <c r="J46" s="245"/>
    </row>
    <row r="47" spans="1:10" ht="15" customHeight="1">
      <c r="A47" s="233" t="s">
        <v>418</v>
      </c>
      <c r="B47" s="234">
        <v>40</v>
      </c>
      <c r="C47" s="235" t="s">
        <v>239</v>
      </c>
      <c r="D47" s="232" t="s">
        <v>157</v>
      </c>
      <c r="E47" s="232" t="s">
        <v>243</v>
      </c>
      <c r="F47" s="235" t="s">
        <v>54</v>
      </c>
      <c r="G47" s="232" t="s">
        <v>3</v>
      </c>
      <c r="H47" s="232" t="s">
        <v>154</v>
      </c>
      <c r="I47" s="246">
        <v>0.367361111111173</v>
      </c>
      <c r="J47" s="245"/>
    </row>
    <row r="48" spans="1:10" ht="15" customHeight="1">
      <c r="A48" s="233" t="s">
        <v>419</v>
      </c>
      <c r="B48" s="234">
        <v>42</v>
      </c>
      <c r="C48" s="235" t="s">
        <v>218</v>
      </c>
      <c r="D48" s="232" t="s">
        <v>57</v>
      </c>
      <c r="E48" s="232" t="s">
        <v>58</v>
      </c>
      <c r="F48" s="235" t="s">
        <v>221</v>
      </c>
      <c r="G48" s="232" t="s">
        <v>29</v>
      </c>
      <c r="H48" s="232" t="s">
        <v>272</v>
      </c>
      <c r="I48" s="246">
        <v>0.36805555555562</v>
      </c>
      <c r="J48" s="245"/>
    </row>
    <row r="49" spans="1:10" ht="15" customHeight="1">
      <c r="A49" s="233" t="s">
        <v>420</v>
      </c>
      <c r="B49" s="234">
        <v>43</v>
      </c>
      <c r="C49" s="235" t="s">
        <v>234</v>
      </c>
      <c r="D49" s="232" t="s">
        <v>346</v>
      </c>
      <c r="E49" s="232" t="s">
        <v>461</v>
      </c>
      <c r="F49" s="235" t="s">
        <v>221</v>
      </c>
      <c r="G49" s="232" t="s">
        <v>18</v>
      </c>
      <c r="H49" s="232" t="s">
        <v>295</v>
      </c>
      <c r="I49" s="246">
        <v>0.368750000000066</v>
      </c>
      <c r="J49" s="245"/>
    </row>
    <row r="50" spans="1:10" ht="15" customHeight="1">
      <c r="A50" s="233" t="s">
        <v>421</v>
      </c>
      <c r="B50" s="234">
        <v>44</v>
      </c>
      <c r="C50" s="235" t="s">
        <v>219</v>
      </c>
      <c r="D50" s="232" t="s">
        <v>318</v>
      </c>
      <c r="E50" s="232" t="s">
        <v>265</v>
      </c>
      <c r="F50" s="235" t="s">
        <v>221</v>
      </c>
      <c r="G50" s="232" t="s">
        <v>61</v>
      </c>
      <c r="H50" s="232" t="s">
        <v>319</v>
      </c>
      <c r="I50" s="246">
        <v>0.369444444444513</v>
      </c>
      <c r="J50" s="245"/>
    </row>
    <row r="51" spans="1:10" ht="15" customHeight="1">
      <c r="A51" s="233" t="s">
        <v>422</v>
      </c>
      <c r="B51" s="234">
        <v>45</v>
      </c>
      <c r="C51" s="235" t="s">
        <v>219</v>
      </c>
      <c r="D51" s="232" t="s">
        <v>269</v>
      </c>
      <c r="E51" s="232" t="s">
        <v>462</v>
      </c>
      <c r="F51" s="235" t="s">
        <v>221</v>
      </c>
      <c r="G51" s="232" t="s">
        <v>29</v>
      </c>
      <c r="H51" s="232" t="s">
        <v>63</v>
      </c>
      <c r="I51" s="246">
        <v>0.37013888888896</v>
      </c>
      <c r="J51" s="245"/>
    </row>
    <row r="52" spans="1:10" ht="15" customHeight="1">
      <c r="A52" s="233" t="s">
        <v>423</v>
      </c>
      <c r="B52" s="234">
        <v>46</v>
      </c>
      <c r="C52" s="235" t="s">
        <v>232</v>
      </c>
      <c r="D52" s="232" t="s">
        <v>320</v>
      </c>
      <c r="E52" s="232" t="s">
        <v>156</v>
      </c>
      <c r="F52" s="235" t="s">
        <v>221</v>
      </c>
      <c r="G52" s="232" t="s">
        <v>65</v>
      </c>
      <c r="H52" s="232" t="s">
        <v>321</v>
      </c>
      <c r="I52" s="246">
        <v>0.370833333333407</v>
      </c>
      <c r="J52" s="245"/>
    </row>
    <row r="53" spans="1:10" ht="15" customHeight="1">
      <c r="A53" s="233" t="s">
        <v>424</v>
      </c>
      <c r="B53" s="234">
        <v>47</v>
      </c>
      <c r="C53" s="235" t="s">
        <v>232</v>
      </c>
      <c r="D53" s="232" t="s">
        <v>67</v>
      </c>
      <c r="E53" s="232" t="s">
        <v>68</v>
      </c>
      <c r="F53" s="235" t="s">
        <v>221</v>
      </c>
      <c r="G53" s="232" t="s">
        <v>16</v>
      </c>
      <c r="H53" s="232" t="s">
        <v>291</v>
      </c>
      <c r="I53" s="246">
        <v>0.371527777777853</v>
      </c>
      <c r="J53" s="245"/>
    </row>
    <row r="54" spans="1:10" ht="15" customHeight="1">
      <c r="A54" s="233" t="s">
        <v>425</v>
      </c>
      <c r="B54" s="234">
        <v>64</v>
      </c>
      <c r="C54" s="235" t="s">
        <v>232</v>
      </c>
      <c r="D54" s="232" t="s">
        <v>106</v>
      </c>
      <c r="E54" s="232" t="s">
        <v>107</v>
      </c>
      <c r="F54" s="235" t="s">
        <v>227</v>
      </c>
      <c r="G54" s="232" t="s">
        <v>108</v>
      </c>
      <c r="H54" s="232" t="s">
        <v>292</v>
      </c>
      <c r="I54" s="246">
        <v>0.3722222222223</v>
      </c>
      <c r="J54" s="245"/>
    </row>
    <row r="55" spans="1:10" ht="15" customHeight="1">
      <c r="A55" s="233" t="s">
        <v>426</v>
      </c>
      <c r="B55" s="234">
        <v>48</v>
      </c>
      <c r="C55" s="235" t="s">
        <v>231</v>
      </c>
      <c r="D55" s="232" t="s">
        <v>310</v>
      </c>
      <c r="E55" s="232" t="s">
        <v>311</v>
      </c>
      <c r="F55" s="235" t="s">
        <v>227</v>
      </c>
      <c r="G55" s="232" t="s">
        <v>12</v>
      </c>
      <c r="H55" s="232" t="s">
        <v>303</v>
      </c>
      <c r="I55" s="246">
        <v>0.372916666666746</v>
      </c>
      <c r="J55" s="245"/>
    </row>
    <row r="56" spans="1:10" ht="15" customHeight="1">
      <c r="A56" s="233" t="s">
        <v>427</v>
      </c>
      <c r="B56" s="234">
        <v>49</v>
      </c>
      <c r="C56" s="235" t="s">
        <v>219</v>
      </c>
      <c r="D56" s="232" t="s">
        <v>71</v>
      </c>
      <c r="E56" s="232" t="s">
        <v>72</v>
      </c>
      <c r="F56" s="235" t="s">
        <v>221</v>
      </c>
      <c r="G56" s="232" t="s">
        <v>21</v>
      </c>
      <c r="H56" s="232" t="s">
        <v>317</v>
      </c>
      <c r="I56" s="246">
        <v>0.373611111111193</v>
      </c>
      <c r="J56" s="245"/>
    </row>
    <row r="57" spans="1:10" ht="15" customHeight="1">
      <c r="A57" s="233" t="s">
        <v>428</v>
      </c>
      <c r="B57" s="234">
        <v>50</v>
      </c>
      <c r="C57" s="235" t="s">
        <v>239</v>
      </c>
      <c r="D57" s="232" t="s">
        <v>74</v>
      </c>
      <c r="E57" s="232" t="s">
        <v>254</v>
      </c>
      <c r="F57" s="235" t="s">
        <v>221</v>
      </c>
      <c r="G57" s="232" t="s">
        <v>75</v>
      </c>
      <c r="H57" s="232" t="s">
        <v>154</v>
      </c>
      <c r="I57" s="246">
        <v>0.37430555555564</v>
      </c>
      <c r="J57" s="245"/>
    </row>
    <row r="58" spans="1:10" ht="15" customHeight="1">
      <c r="A58" s="233" t="s">
        <v>429</v>
      </c>
      <c r="B58" s="234">
        <v>51</v>
      </c>
      <c r="C58" s="235" t="s">
        <v>217</v>
      </c>
      <c r="D58" s="232" t="s">
        <v>77</v>
      </c>
      <c r="E58" s="232" t="s">
        <v>463</v>
      </c>
      <c r="F58" s="235" t="s">
        <v>227</v>
      </c>
      <c r="G58" s="232" t="s">
        <v>19</v>
      </c>
      <c r="H58" s="232" t="s">
        <v>305</v>
      </c>
      <c r="I58" s="246">
        <v>0.375000000000086</v>
      </c>
      <c r="J58" s="245"/>
    </row>
    <row r="59" spans="1:10" ht="15" customHeight="1">
      <c r="A59" s="233" t="s">
        <v>430</v>
      </c>
      <c r="B59" s="234">
        <v>52</v>
      </c>
      <c r="C59" s="235" t="s">
        <v>234</v>
      </c>
      <c r="D59" s="232" t="s">
        <v>79</v>
      </c>
      <c r="E59" s="232" t="s">
        <v>80</v>
      </c>
      <c r="F59" s="235" t="s">
        <v>227</v>
      </c>
      <c r="G59" s="232" t="s">
        <v>81</v>
      </c>
      <c r="H59" s="232" t="s">
        <v>295</v>
      </c>
      <c r="I59" s="246">
        <v>0.375694444444533</v>
      </c>
      <c r="J59" s="245"/>
    </row>
    <row r="60" spans="1:10" ht="15" customHeight="1">
      <c r="A60" s="233" t="s">
        <v>431</v>
      </c>
      <c r="B60" s="234">
        <v>53</v>
      </c>
      <c r="C60" s="235" t="s">
        <v>219</v>
      </c>
      <c r="D60" s="232" t="s">
        <v>83</v>
      </c>
      <c r="E60" s="232" t="s">
        <v>84</v>
      </c>
      <c r="F60" s="235" t="s">
        <v>221</v>
      </c>
      <c r="G60" s="232" t="s">
        <v>31</v>
      </c>
      <c r="H60" s="232" t="s">
        <v>171</v>
      </c>
      <c r="I60" s="246">
        <v>0.37638888888898</v>
      </c>
      <c r="J60" s="245"/>
    </row>
    <row r="61" spans="1:10" ht="15" customHeight="1">
      <c r="A61" s="233" t="s">
        <v>432</v>
      </c>
      <c r="B61" s="234">
        <v>54</v>
      </c>
      <c r="C61" s="235" t="s">
        <v>219</v>
      </c>
      <c r="D61" s="232" t="s">
        <v>86</v>
      </c>
      <c r="E61" s="232" t="s">
        <v>87</v>
      </c>
      <c r="F61" s="235" t="s">
        <v>221</v>
      </c>
      <c r="G61" s="232" t="s">
        <v>88</v>
      </c>
      <c r="H61" s="232" t="s">
        <v>171</v>
      </c>
      <c r="I61" s="246">
        <v>0.377083333333426</v>
      </c>
      <c r="J61" s="245"/>
    </row>
    <row r="62" spans="1:10" ht="15" customHeight="1">
      <c r="A62" s="233" t="s">
        <v>433</v>
      </c>
      <c r="B62" s="234">
        <v>55</v>
      </c>
      <c r="C62" s="235" t="s">
        <v>234</v>
      </c>
      <c r="D62" s="232" t="s">
        <v>322</v>
      </c>
      <c r="E62" s="232" t="s">
        <v>323</v>
      </c>
      <c r="F62" s="235" t="s">
        <v>228</v>
      </c>
      <c r="G62" s="232" t="s">
        <v>90</v>
      </c>
      <c r="H62" s="232" t="s">
        <v>324</v>
      </c>
      <c r="I62" s="246">
        <v>0.377777777777873</v>
      </c>
      <c r="J62" s="245"/>
    </row>
    <row r="63" spans="1:10" ht="15" customHeight="1">
      <c r="A63" s="233" t="s">
        <v>434</v>
      </c>
      <c r="B63" s="234">
        <v>56</v>
      </c>
      <c r="C63" s="235" t="s">
        <v>217</v>
      </c>
      <c r="D63" s="232" t="s">
        <v>163</v>
      </c>
      <c r="E63" s="232" t="s">
        <v>92</v>
      </c>
      <c r="F63" s="235" t="s">
        <v>227</v>
      </c>
      <c r="G63" s="232" t="s">
        <v>93</v>
      </c>
      <c r="H63" s="232" t="s">
        <v>291</v>
      </c>
      <c r="I63" s="246">
        <v>0.37847222222232</v>
      </c>
      <c r="J63" s="245"/>
    </row>
    <row r="64" spans="1:10" ht="15" customHeight="1">
      <c r="A64" s="233" t="s">
        <v>435</v>
      </c>
      <c r="B64" s="234">
        <v>57</v>
      </c>
      <c r="C64" s="235" t="s">
        <v>218</v>
      </c>
      <c r="D64" s="232" t="s">
        <v>278</v>
      </c>
      <c r="E64" s="232" t="s">
        <v>470</v>
      </c>
      <c r="F64" s="235" t="s">
        <v>221</v>
      </c>
      <c r="G64" s="232" t="s">
        <v>65</v>
      </c>
      <c r="H64" s="232" t="s">
        <v>95</v>
      </c>
      <c r="I64" s="246">
        <v>0.379166666666766</v>
      </c>
      <c r="J64" s="245"/>
    </row>
    <row r="65" spans="1:10" ht="15" customHeight="1">
      <c r="A65" s="233" t="s">
        <v>436</v>
      </c>
      <c r="B65" s="234">
        <v>58</v>
      </c>
      <c r="C65" s="235" t="s">
        <v>217</v>
      </c>
      <c r="D65" s="232" t="s">
        <v>273</v>
      </c>
      <c r="E65" s="232" t="s">
        <v>97</v>
      </c>
      <c r="F65" s="235" t="s">
        <v>221</v>
      </c>
      <c r="G65" s="232" t="s">
        <v>29</v>
      </c>
      <c r="H65" s="232" t="s">
        <v>291</v>
      </c>
      <c r="I65" s="246">
        <v>0.379861111111213</v>
      </c>
      <c r="J65" s="245"/>
    </row>
    <row r="66" spans="1:10" ht="15" customHeight="1">
      <c r="A66" s="233" t="s">
        <v>437</v>
      </c>
      <c r="B66" s="234">
        <v>59</v>
      </c>
      <c r="C66" s="235" t="s">
        <v>219</v>
      </c>
      <c r="D66" s="232" t="s">
        <v>336</v>
      </c>
      <c r="E66" s="232" t="s">
        <v>337</v>
      </c>
      <c r="F66" s="235" t="s">
        <v>221</v>
      </c>
      <c r="G66" s="232" t="s">
        <v>21</v>
      </c>
      <c r="H66" s="232" t="s">
        <v>317</v>
      </c>
      <c r="I66" s="246">
        <v>0.38055555555566</v>
      </c>
      <c r="J66" s="245"/>
    </row>
    <row r="67" spans="1:10" ht="15" customHeight="1">
      <c r="A67" s="233" t="s">
        <v>438</v>
      </c>
      <c r="B67" s="234">
        <v>60</v>
      </c>
      <c r="C67" s="235" t="s">
        <v>234</v>
      </c>
      <c r="D67" s="232" t="s">
        <v>161</v>
      </c>
      <c r="E67" s="232" t="s">
        <v>162</v>
      </c>
      <c r="F67" s="235" t="s">
        <v>221</v>
      </c>
      <c r="G67" s="232" t="s">
        <v>30</v>
      </c>
      <c r="H67" s="232" t="s">
        <v>295</v>
      </c>
      <c r="I67" s="246">
        <v>0.381250000000107</v>
      </c>
      <c r="J67" s="245"/>
    </row>
    <row r="68" spans="1:10" ht="15" customHeight="1">
      <c r="A68" s="233" t="s">
        <v>439</v>
      </c>
      <c r="B68" s="234">
        <v>61</v>
      </c>
      <c r="C68" s="235" t="s">
        <v>217</v>
      </c>
      <c r="D68" s="232" t="s">
        <v>270</v>
      </c>
      <c r="E68" s="232" t="s">
        <v>271</v>
      </c>
      <c r="F68" s="235" t="s">
        <v>221</v>
      </c>
      <c r="G68" s="232" t="s">
        <v>16</v>
      </c>
      <c r="H68" s="232" t="s">
        <v>291</v>
      </c>
      <c r="I68" s="246">
        <v>0.381944444444553</v>
      </c>
      <c r="J68" s="245"/>
    </row>
    <row r="69" spans="1:10" ht="15" customHeight="1">
      <c r="A69" s="233" t="s">
        <v>440</v>
      </c>
      <c r="B69" s="234">
        <v>62</v>
      </c>
      <c r="C69" s="235" t="s">
        <v>233</v>
      </c>
      <c r="D69" s="232" t="s">
        <v>266</v>
      </c>
      <c r="E69" s="232" t="s">
        <v>267</v>
      </c>
      <c r="F69" s="235" t="s">
        <v>227</v>
      </c>
      <c r="G69" s="232" t="s">
        <v>102</v>
      </c>
      <c r="H69" s="232" t="s">
        <v>313</v>
      </c>
      <c r="I69" s="246">
        <v>0.382638888889</v>
      </c>
      <c r="J69" s="245"/>
    </row>
    <row r="70" spans="1:10" ht="15" customHeight="1">
      <c r="A70" s="233" t="s">
        <v>441</v>
      </c>
      <c r="B70" s="234">
        <v>63</v>
      </c>
      <c r="C70" s="235" t="s">
        <v>233</v>
      </c>
      <c r="D70" s="232" t="s">
        <v>168</v>
      </c>
      <c r="E70" s="232" t="s">
        <v>169</v>
      </c>
      <c r="F70" s="235" t="s">
        <v>316</v>
      </c>
      <c r="G70" s="232" t="s">
        <v>104</v>
      </c>
      <c r="H70" s="232" t="s">
        <v>303</v>
      </c>
      <c r="I70" s="246">
        <v>0.383333333333446</v>
      </c>
      <c r="J70" s="245"/>
    </row>
    <row r="71" spans="1:10" ht="15" customHeight="1">
      <c r="A71" s="233" t="s">
        <v>442</v>
      </c>
      <c r="B71" s="234">
        <v>65</v>
      </c>
      <c r="C71" s="235" t="s">
        <v>218</v>
      </c>
      <c r="D71" s="232" t="s">
        <v>173</v>
      </c>
      <c r="E71" s="232" t="s">
        <v>329</v>
      </c>
      <c r="F71" s="235" t="s">
        <v>221</v>
      </c>
      <c r="G71" s="232" t="s">
        <v>16</v>
      </c>
      <c r="H71" s="232" t="s">
        <v>174</v>
      </c>
      <c r="I71" s="246">
        <v>0.384027777777893</v>
      </c>
      <c r="J71" s="245"/>
    </row>
    <row r="72" spans="1:10" ht="15" customHeight="1">
      <c r="A72" s="233" t="s">
        <v>443</v>
      </c>
      <c r="B72" s="234">
        <v>66</v>
      </c>
      <c r="C72" s="235" t="s">
        <v>218</v>
      </c>
      <c r="D72" s="232" t="s">
        <v>164</v>
      </c>
      <c r="E72" s="232" t="s">
        <v>165</v>
      </c>
      <c r="F72" s="235" t="s">
        <v>221</v>
      </c>
      <c r="G72" s="232" t="s">
        <v>21</v>
      </c>
      <c r="H72" s="232" t="s">
        <v>300</v>
      </c>
      <c r="I72" s="246">
        <v>0.38472222222234</v>
      </c>
      <c r="J72" s="245"/>
    </row>
    <row r="73" spans="1:10" ht="15" customHeight="1">
      <c r="A73" s="233" t="s">
        <v>444</v>
      </c>
      <c r="B73" s="234">
        <v>67</v>
      </c>
      <c r="C73" s="235" t="s">
        <v>219</v>
      </c>
      <c r="D73" s="232" t="s">
        <v>339</v>
      </c>
      <c r="E73" s="232" t="s">
        <v>340</v>
      </c>
      <c r="F73" s="235" t="s">
        <v>221</v>
      </c>
      <c r="G73" s="232" t="s">
        <v>18</v>
      </c>
      <c r="H73" s="232" t="s">
        <v>305</v>
      </c>
      <c r="I73" s="246">
        <v>0.385416666666786</v>
      </c>
      <c r="J73" s="245"/>
    </row>
    <row r="74" spans="1:10" ht="15" customHeight="1">
      <c r="A74" s="233" t="s">
        <v>445</v>
      </c>
      <c r="B74" s="234">
        <v>68</v>
      </c>
      <c r="C74" s="235" t="s">
        <v>219</v>
      </c>
      <c r="D74" s="232" t="s">
        <v>268</v>
      </c>
      <c r="E74" s="232" t="s">
        <v>113</v>
      </c>
      <c r="F74" s="235" t="s">
        <v>221</v>
      </c>
      <c r="G74" s="232" t="s">
        <v>16</v>
      </c>
      <c r="H74" s="232" t="s">
        <v>171</v>
      </c>
      <c r="I74" s="246">
        <v>0.386111111111233</v>
      </c>
      <c r="J74" s="245"/>
    </row>
    <row r="75" spans="1:10" ht="15" customHeight="1">
      <c r="A75" s="233" t="s">
        <v>446</v>
      </c>
      <c r="B75" s="234">
        <v>69</v>
      </c>
      <c r="C75" s="235" t="s">
        <v>219</v>
      </c>
      <c r="D75" s="232" t="s">
        <v>281</v>
      </c>
      <c r="E75" s="232" t="s">
        <v>115</v>
      </c>
      <c r="F75" s="235" t="s">
        <v>221</v>
      </c>
      <c r="G75" s="232" t="s">
        <v>15</v>
      </c>
      <c r="H75" s="232" t="s">
        <v>171</v>
      </c>
      <c r="I75" s="246">
        <v>0.38680555555568</v>
      </c>
      <c r="J75" s="245"/>
    </row>
    <row r="76" spans="1:10" ht="15" customHeight="1">
      <c r="A76" s="233" t="s">
        <v>447</v>
      </c>
      <c r="B76" s="234">
        <v>70</v>
      </c>
      <c r="C76" s="235" t="s">
        <v>218</v>
      </c>
      <c r="D76" s="232" t="s">
        <v>117</v>
      </c>
      <c r="E76" s="232" t="s">
        <v>118</v>
      </c>
      <c r="F76" s="235" t="s">
        <v>221</v>
      </c>
      <c r="G76" s="232" t="s">
        <v>15</v>
      </c>
      <c r="H76" s="232" t="s">
        <v>119</v>
      </c>
      <c r="I76" s="246">
        <v>0.387500000000126</v>
      </c>
      <c r="J76" s="245"/>
    </row>
    <row r="77" spans="1:10" ht="15" customHeight="1">
      <c r="A77" s="233" t="s">
        <v>448</v>
      </c>
      <c r="B77" s="234">
        <v>71</v>
      </c>
      <c r="C77" s="235" t="s">
        <v>218</v>
      </c>
      <c r="D77" s="232" t="s">
        <v>276</v>
      </c>
      <c r="E77" s="232" t="s">
        <v>277</v>
      </c>
      <c r="F77" s="235" t="s">
        <v>221</v>
      </c>
      <c r="G77" s="232" t="s">
        <v>16</v>
      </c>
      <c r="H77" s="232" t="s">
        <v>121</v>
      </c>
      <c r="I77" s="246">
        <v>0.388194444444573</v>
      </c>
      <c r="J77" s="245"/>
    </row>
    <row r="78" spans="1:10" ht="15" customHeight="1">
      <c r="A78" s="233" t="s">
        <v>449</v>
      </c>
      <c r="B78" s="234">
        <v>72</v>
      </c>
      <c r="C78" s="235" t="s">
        <v>234</v>
      </c>
      <c r="D78" s="232" t="s">
        <v>274</v>
      </c>
      <c r="E78" s="232" t="s">
        <v>275</v>
      </c>
      <c r="F78" s="235" t="s">
        <v>228</v>
      </c>
      <c r="G78" s="232" t="s">
        <v>123</v>
      </c>
      <c r="H78" s="232" t="s">
        <v>124</v>
      </c>
      <c r="I78" s="246">
        <v>0.38888888888902</v>
      </c>
      <c r="J78" s="245"/>
    </row>
    <row r="79" spans="1:10" ht="15" customHeight="1">
      <c r="A79" s="233" t="s">
        <v>450</v>
      </c>
      <c r="B79" s="234">
        <v>73</v>
      </c>
      <c r="C79" s="235" t="s">
        <v>218</v>
      </c>
      <c r="D79" s="232" t="s">
        <v>126</v>
      </c>
      <c r="E79" s="232" t="s">
        <v>175</v>
      </c>
      <c r="F79" s="235" t="s">
        <v>221</v>
      </c>
      <c r="G79" s="232" t="s">
        <v>127</v>
      </c>
      <c r="H79" s="232" t="s">
        <v>119</v>
      </c>
      <c r="I79" s="246">
        <v>0.389583333333466</v>
      </c>
      <c r="J79" s="245"/>
    </row>
    <row r="80" spans="1:10" ht="15" customHeight="1">
      <c r="A80" s="233" t="s">
        <v>451</v>
      </c>
      <c r="B80" s="234">
        <v>74</v>
      </c>
      <c r="C80" s="235" t="s">
        <v>218</v>
      </c>
      <c r="D80" s="232" t="s">
        <v>280</v>
      </c>
      <c r="E80" s="232" t="s">
        <v>176</v>
      </c>
      <c r="F80" s="235" t="s">
        <v>221</v>
      </c>
      <c r="G80" s="232" t="s">
        <v>129</v>
      </c>
      <c r="H80" s="232" t="s">
        <v>350</v>
      </c>
      <c r="I80" s="246">
        <v>0.390277777777913</v>
      </c>
      <c r="J80" s="245"/>
    </row>
    <row r="81" spans="1:10" ht="15" customHeight="1">
      <c r="A81" s="233" t="s">
        <v>452</v>
      </c>
      <c r="B81" s="234">
        <v>75</v>
      </c>
      <c r="C81" s="235" t="s">
        <v>181</v>
      </c>
      <c r="D81" s="232" t="s">
        <v>360</v>
      </c>
      <c r="E81" s="232" t="s">
        <v>131</v>
      </c>
      <c r="F81" s="235" t="s">
        <v>221</v>
      </c>
      <c r="G81" s="232" t="s">
        <v>129</v>
      </c>
      <c r="H81" s="232" t="s">
        <v>361</v>
      </c>
      <c r="I81" s="246">
        <v>0.39166666666666666</v>
      </c>
      <c r="J81" s="245"/>
    </row>
    <row r="82" spans="1:10" ht="15" customHeight="1">
      <c r="A82" s="233" t="s">
        <v>453</v>
      </c>
      <c r="B82" s="234">
        <v>76</v>
      </c>
      <c r="C82" s="235" t="s">
        <v>181</v>
      </c>
      <c r="D82" s="232" t="s">
        <v>365</v>
      </c>
      <c r="E82" s="232" t="s">
        <v>366</v>
      </c>
      <c r="F82" s="235" t="s">
        <v>221</v>
      </c>
      <c r="G82" s="232" t="s">
        <v>133</v>
      </c>
      <c r="H82" s="232" t="s">
        <v>362</v>
      </c>
      <c r="I82" s="246">
        <v>0.3923611111111111</v>
      </c>
      <c r="J82" s="245"/>
    </row>
    <row r="83" spans="1:10" ht="15" customHeight="1">
      <c r="A83" s="233" t="s">
        <v>454</v>
      </c>
      <c r="B83" s="234">
        <v>77</v>
      </c>
      <c r="C83" s="235" t="s">
        <v>181</v>
      </c>
      <c r="D83" s="232" t="s">
        <v>370</v>
      </c>
      <c r="E83" s="232" t="s">
        <v>371</v>
      </c>
      <c r="F83" s="235" t="s">
        <v>221</v>
      </c>
      <c r="G83" s="232" t="s">
        <v>129</v>
      </c>
      <c r="H83" s="232" t="s">
        <v>361</v>
      </c>
      <c r="I83" s="246">
        <v>0.393055555555556</v>
      </c>
      <c r="J83" s="245"/>
    </row>
    <row r="84" spans="1:10" ht="15" customHeight="1">
      <c r="A84" s="233" t="s">
        <v>455</v>
      </c>
      <c r="B84" s="234">
        <v>78</v>
      </c>
      <c r="C84" s="235" t="s">
        <v>181</v>
      </c>
      <c r="D84" s="232" t="s">
        <v>367</v>
      </c>
      <c r="E84" s="232" t="s">
        <v>368</v>
      </c>
      <c r="F84" s="235" t="s">
        <v>221</v>
      </c>
      <c r="G84" s="232" t="s">
        <v>104</v>
      </c>
      <c r="H84" s="232" t="s">
        <v>369</v>
      </c>
      <c r="I84" s="246">
        <v>0.39375</v>
      </c>
      <c r="J84" s="245"/>
    </row>
    <row r="85" spans="1:10" ht="15" customHeight="1">
      <c r="A85" s="233" t="s">
        <v>456</v>
      </c>
      <c r="B85" s="234">
        <v>79</v>
      </c>
      <c r="C85" s="235" t="s">
        <v>181</v>
      </c>
      <c r="D85" s="232" t="s">
        <v>363</v>
      </c>
      <c r="E85" s="232" t="s">
        <v>364</v>
      </c>
      <c r="F85" s="235" t="s">
        <v>221</v>
      </c>
      <c r="G85" s="232" t="s">
        <v>129</v>
      </c>
      <c r="H85" s="232" t="s">
        <v>362</v>
      </c>
      <c r="I85" s="246">
        <v>0.394444444444444</v>
      </c>
      <c r="J85" s="245"/>
    </row>
    <row r="86" spans="1:10" ht="15" customHeight="1">
      <c r="A86" s="233" t="s">
        <v>457</v>
      </c>
      <c r="B86" s="234">
        <v>80</v>
      </c>
      <c r="C86" s="235" t="s">
        <v>181</v>
      </c>
      <c r="D86" s="232" t="s">
        <v>374</v>
      </c>
      <c r="E86" s="232" t="s">
        <v>375</v>
      </c>
      <c r="F86" s="235" t="s">
        <v>221</v>
      </c>
      <c r="G86" s="232" t="s">
        <v>133</v>
      </c>
      <c r="H86" s="232" t="s">
        <v>362</v>
      </c>
      <c r="I86" s="246">
        <v>0.395138888888889</v>
      </c>
      <c r="J86" s="245"/>
    </row>
    <row r="87" spans="1:9" ht="15" customHeight="1">
      <c r="A87" s="237"/>
      <c r="I87" s="237"/>
    </row>
    <row r="88" spans="1:9" ht="15">
      <c r="A88" s="237"/>
      <c r="I88" s="237"/>
    </row>
    <row r="89" spans="1:9" ht="15">
      <c r="A89" s="237"/>
      <c r="I89" s="237"/>
    </row>
    <row r="90" spans="1:9" ht="15">
      <c r="A90" s="237"/>
      <c r="I90" s="237"/>
    </row>
    <row r="91" spans="1:9" ht="15">
      <c r="A91" s="237"/>
      <c r="B91" s="238"/>
      <c r="C91" s="239"/>
      <c r="D91" s="237"/>
      <c r="E91" s="237"/>
      <c r="F91" s="237"/>
      <c r="G91" s="237"/>
      <c r="H91" s="237"/>
      <c r="I91" s="237"/>
    </row>
    <row r="92" spans="2:8" ht="15">
      <c r="B92" s="238"/>
      <c r="C92" s="239"/>
      <c r="D92" s="237"/>
      <c r="E92" s="237"/>
      <c r="F92" s="237"/>
      <c r="G92" s="237"/>
      <c r="H92" s="237"/>
    </row>
    <row r="93" spans="2:8" ht="15">
      <c r="B93" s="238"/>
      <c r="C93" s="239"/>
      <c r="D93" s="237"/>
      <c r="E93" s="237"/>
      <c r="F93" s="237"/>
      <c r="G93" s="237"/>
      <c r="H93" s="237"/>
    </row>
  </sheetData>
  <printOptions horizontalCentered="1"/>
  <pageMargins left="0" right="0" top="0" bottom="0" header="0" footer="0"/>
  <pageSetup fitToHeight="2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">
      <selection activeCell="A7" sqref="A7"/>
    </sheetView>
  </sheetViews>
  <sheetFormatPr defaultColWidth="9.140625" defaultRowHeight="12.75"/>
  <cols>
    <col min="1" max="1" width="7.140625" style="95" customWidth="1"/>
    <col min="2" max="2" width="4.28125" style="122" customWidth="1"/>
    <col min="3" max="3" width="23.421875" style="95" customWidth="1"/>
    <col min="4" max="4" width="8.00390625" style="95" customWidth="1"/>
    <col min="5" max="5" width="6.7109375" style="95" customWidth="1"/>
    <col min="6" max="6" width="11.7109375" style="95" customWidth="1"/>
    <col min="7" max="8" width="6.7109375" style="95" customWidth="1"/>
    <col min="9" max="9" width="12.57421875" style="95" bestFit="1" customWidth="1"/>
    <col min="10" max="10" width="8.28125" style="95" customWidth="1"/>
    <col min="11" max="14" width="9.140625" style="95" customWidth="1"/>
  </cols>
  <sheetData>
    <row r="1" spans="1:7" ht="15.75">
      <c r="A1" s="94"/>
      <c r="B1" s="132"/>
      <c r="C1" s="94"/>
      <c r="D1" s="96" t="str">
        <f>Startlist!$F1</f>
        <v> </v>
      </c>
      <c r="E1" s="111"/>
      <c r="F1" s="94"/>
      <c r="G1" s="119"/>
    </row>
    <row r="2" spans="1:7" ht="15.75">
      <c r="A2" s="255" t="str">
        <f>Startlist!$F2</f>
        <v>Harju Rally</v>
      </c>
      <c r="B2" s="255"/>
      <c r="C2" s="255"/>
      <c r="D2" s="255"/>
      <c r="E2" s="255"/>
      <c r="F2" s="255"/>
      <c r="G2" s="119"/>
    </row>
    <row r="3" spans="1:7" ht="15">
      <c r="A3" s="256" t="str">
        <f>Startlist!$F3</f>
        <v>23-24 May 2014</v>
      </c>
      <c r="B3" s="256"/>
      <c r="C3" s="256"/>
      <c r="D3" s="256"/>
      <c r="E3" s="256"/>
      <c r="F3" s="256"/>
      <c r="G3" s="119"/>
    </row>
    <row r="4" spans="1:7" ht="15">
      <c r="A4" s="256" t="str">
        <f>Startlist!$F4</f>
        <v>Harjumaa, ESTONIA</v>
      </c>
      <c r="B4" s="256"/>
      <c r="C4" s="256"/>
      <c r="D4" s="256"/>
      <c r="E4" s="256"/>
      <c r="F4" s="256"/>
      <c r="G4" s="119"/>
    </row>
    <row r="5" spans="1:7" ht="15">
      <c r="A5" s="97" t="s">
        <v>182</v>
      </c>
      <c r="B5" s="132"/>
      <c r="C5" s="94"/>
      <c r="D5" s="94"/>
      <c r="E5" s="94"/>
      <c r="F5" s="94"/>
      <c r="G5" s="119"/>
    </row>
    <row r="6" spans="1:7" ht="12.75">
      <c r="A6" s="76" t="s">
        <v>196</v>
      </c>
      <c r="B6" s="133" t="s">
        <v>197</v>
      </c>
      <c r="C6" s="69" t="s">
        <v>198</v>
      </c>
      <c r="D6" s="191" t="s">
        <v>139</v>
      </c>
      <c r="E6" s="67" t="s">
        <v>207</v>
      </c>
      <c r="F6" s="67" t="s">
        <v>222</v>
      </c>
      <c r="G6" s="119"/>
    </row>
    <row r="7" spans="1:7" ht="12.75">
      <c r="A7" s="75" t="s">
        <v>224</v>
      </c>
      <c r="B7" s="134"/>
      <c r="C7" s="71" t="s">
        <v>194</v>
      </c>
      <c r="D7" s="72" t="s">
        <v>199</v>
      </c>
      <c r="E7" s="74"/>
      <c r="F7" s="75" t="s">
        <v>223</v>
      </c>
      <c r="G7" s="119"/>
    </row>
    <row r="8" spans="1:7" ht="12.75">
      <c r="A8" s="98" t="s">
        <v>471</v>
      </c>
      <c r="B8" s="135">
        <v>1</v>
      </c>
      <c r="C8" s="100" t="s">
        <v>472</v>
      </c>
      <c r="D8" s="101" t="s">
        <v>473</v>
      </c>
      <c r="E8" s="212"/>
      <c r="F8" s="102" t="s">
        <v>473</v>
      </c>
      <c r="G8" s="119"/>
    </row>
    <row r="9" spans="1:7" ht="12.75">
      <c r="A9" s="103" t="s">
        <v>143</v>
      </c>
      <c r="B9" s="136"/>
      <c r="C9" s="104" t="s">
        <v>244</v>
      </c>
      <c r="D9" s="105" t="s">
        <v>474</v>
      </c>
      <c r="E9" s="213"/>
      <c r="F9" s="106" t="s">
        <v>475</v>
      </c>
      <c r="G9" s="119"/>
    </row>
    <row r="10" spans="1:7" ht="12.75">
      <c r="A10" s="98" t="s">
        <v>476</v>
      </c>
      <c r="B10" s="99">
        <v>5</v>
      </c>
      <c r="C10" s="100" t="s">
        <v>477</v>
      </c>
      <c r="D10" s="101" t="s">
        <v>473</v>
      </c>
      <c r="E10" s="212"/>
      <c r="F10" s="102" t="s">
        <v>473</v>
      </c>
      <c r="G10" s="119"/>
    </row>
    <row r="11" spans="1:7" ht="12.75">
      <c r="A11" s="103" t="s">
        <v>143</v>
      </c>
      <c r="B11" s="136"/>
      <c r="C11" s="104" t="s">
        <v>244</v>
      </c>
      <c r="D11" s="105" t="s">
        <v>474</v>
      </c>
      <c r="E11" s="213"/>
      <c r="F11" s="106" t="s">
        <v>475</v>
      </c>
      <c r="G11" s="119"/>
    </row>
    <row r="12" spans="1:7" ht="12.75">
      <c r="A12" s="98" t="s">
        <v>478</v>
      </c>
      <c r="B12" s="99">
        <v>2</v>
      </c>
      <c r="C12" s="100" t="s">
        <v>479</v>
      </c>
      <c r="D12" s="101" t="s">
        <v>480</v>
      </c>
      <c r="E12" s="212"/>
      <c r="F12" s="102" t="s">
        <v>480</v>
      </c>
      <c r="G12" s="119"/>
    </row>
    <row r="13" spans="1:7" ht="12.75">
      <c r="A13" s="103" t="s">
        <v>143</v>
      </c>
      <c r="B13" s="136"/>
      <c r="C13" s="104" t="s">
        <v>5</v>
      </c>
      <c r="D13" s="105" t="s">
        <v>481</v>
      </c>
      <c r="E13" s="213"/>
      <c r="F13" s="106" t="s">
        <v>482</v>
      </c>
      <c r="G13" s="119"/>
    </row>
    <row r="14" spans="1:6" ht="12.75">
      <c r="A14" s="98" t="s">
        <v>483</v>
      </c>
      <c r="B14" s="99">
        <v>6</v>
      </c>
      <c r="C14" s="100" t="s">
        <v>484</v>
      </c>
      <c r="D14" s="101" t="s">
        <v>485</v>
      </c>
      <c r="E14" s="212"/>
      <c r="F14" s="102" t="s">
        <v>485</v>
      </c>
    </row>
    <row r="15" spans="1:6" ht="12.75">
      <c r="A15" s="103" t="s">
        <v>230</v>
      </c>
      <c r="B15" s="136"/>
      <c r="C15" s="104" t="s">
        <v>241</v>
      </c>
      <c r="D15" s="105" t="s">
        <v>486</v>
      </c>
      <c r="E15" s="213"/>
      <c r="F15" s="106" t="s">
        <v>487</v>
      </c>
    </row>
    <row r="16" spans="1:6" ht="12.75">
      <c r="A16" s="98" t="s">
        <v>488</v>
      </c>
      <c r="B16" s="99">
        <v>82</v>
      </c>
      <c r="C16" s="100" t="s">
        <v>489</v>
      </c>
      <c r="D16" s="101" t="s">
        <v>490</v>
      </c>
      <c r="E16" s="212"/>
      <c r="F16" s="102" t="s">
        <v>490</v>
      </c>
    </row>
    <row r="17" spans="1:6" ht="12.75">
      <c r="A17" s="103" t="s">
        <v>230</v>
      </c>
      <c r="B17" s="136"/>
      <c r="C17" s="104" t="s">
        <v>242</v>
      </c>
      <c r="D17" s="105" t="s">
        <v>491</v>
      </c>
      <c r="E17" s="213"/>
      <c r="F17" s="106" t="s">
        <v>492</v>
      </c>
    </row>
    <row r="18" spans="1:6" ht="12.75">
      <c r="A18" s="98" t="s">
        <v>493</v>
      </c>
      <c r="B18" s="99">
        <v>3</v>
      </c>
      <c r="C18" s="100" t="s">
        <v>494</v>
      </c>
      <c r="D18" s="101" t="s">
        <v>495</v>
      </c>
      <c r="E18" s="212"/>
      <c r="F18" s="102" t="s">
        <v>495</v>
      </c>
    </row>
    <row r="19" spans="1:6" ht="12.75">
      <c r="A19" s="103" t="s">
        <v>143</v>
      </c>
      <c r="B19" s="136"/>
      <c r="C19" s="104" t="s">
        <v>241</v>
      </c>
      <c r="D19" s="105" t="s">
        <v>496</v>
      </c>
      <c r="E19" s="213"/>
      <c r="F19" s="106" t="s">
        <v>497</v>
      </c>
    </row>
    <row r="20" spans="1:6" ht="12.75">
      <c r="A20" s="98" t="s">
        <v>498</v>
      </c>
      <c r="B20" s="99">
        <v>7</v>
      </c>
      <c r="C20" s="100" t="s">
        <v>499</v>
      </c>
      <c r="D20" s="101" t="s">
        <v>495</v>
      </c>
      <c r="E20" s="212"/>
      <c r="F20" s="102" t="s">
        <v>495</v>
      </c>
    </row>
    <row r="21" spans="1:6" ht="12.75">
      <c r="A21" s="103" t="s">
        <v>230</v>
      </c>
      <c r="B21" s="136"/>
      <c r="C21" s="104" t="s">
        <v>242</v>
      </c>
      <c r="D21" s="105" t="s">
        <v>500</v>
      </c>
      <c r="E21" s="213"/>
      <c r="F21" s="106" t="s">
        <v>497</v>
      </c>
    </row>
    <row r="22" spans="1:6" ht="12.75">
      <c r="A22" s="98" t="s">
        <v>501</v>
      </c>
      <c r="B22" s="99">
        <v>10</v>
      </c>
      <c r="C22" s="100" t="s">
        <v>502</v>
      </c>
      <c r="D22" s="101" t="s">
        <v>503</v>
      </c>
      <c r="E22" s="212"/>
      <c r="F22" s="102" t="s">
        <v>503</v>
      </c>
    </row>
    <row r="23" spans="1:6" ht="12.75">
      <c r="A23" s="103" t="s">
        <v>230</v>
      </c>
      <c r="B23" s="136"/>
      <c r="C23" s="104" t="s">
        <v>242</v>
      </c>
      <c r="D23" s="105" t="s">
        <v>504</v>
      </c>
      <c r="E23" s="213"/>
      <c r="F23" s="106" t="s">
        <v>505</v>
      </c>
    </row>
    <row r="24" spans="1:6" ht="12.75">
      <c r="A24" s="98" t="s">
        <v>506</v>
      </c>
      <c r="B24" s="99">
        <v>8</v>
      </c>
      <c r="C24" s="100" t="s">
        <v>507</v>
      </c>
      <c r="D24" s="101" t="s">
        <v>508</v>
      </c>
      <c r="E24" s="212"/>
      <c r="F24" s="102" t="s">
        <v>508</v>
      </c>
    </row>
    <row r="25" spans="1:6" ht="12.75">
      <c r="A25" s="103" t="s">
        <v>230</v>
      </c>
      <c r="B25" s="136"/>
      <c r="C25" s="104" t="s">
        <v>241</v>
      </c>
      <c r="D25" s="105" t="s">
        <v>509</v>
      </c>
      <c r="E25" s="213"/>
      <c r="F25" s="106" t="s">
        <v>510</v>
      </c>
    </row>
    <row r="26" spans="1:6" ht="12.75">
      <c r="A26" s="98" t="s">
        <v>511</v>
      </c>
      <c r="B26" s="99">
        <v>14</v>
      </c>
      <c r="C26" s="100" t="s">
        <v>512</v>
      </c>
      <c r="D26" s="101" t="s">
        <v>513</v>
      </c>
      <c r="E26" s="212"/>
      <c r="F26" s="102" t="s">
        <v>513</v>
      </c>
    </row>
    <row r="27" spans="1:6" ht="12.75">
      <c r="A27" s="103" t="s">
        <v>143</v>
      </c>
      <c r="B27" s="136"/>
      <c r="C27" s="104" t="s">
        <v>150</v>
      </c>
      <c r="D27" s="105" t="s">
        <v>514</v>
      </c>
      <c r="E27" s="213"/>
      <c r="F27" s="106" t="s">
        <v>515</v>
      </c>
    </row>
    <row r="28" spans="1:6" ht="12.75">
      <c r="A28" s="98" t="s">
        <v>608</v>
      </c>
      <c r="B28" s="99">
        <v>22</v>
      </c>
      <c r="C28" s="100" t="s">
        <v>551</v>
      </c>
      <c r="D28" s="101" t="s">
        <v>609</v>
      </c>
      <c r="E28" s="212"/>
      <c r="F28" s="102" t="s">
        <v>609</v>
      </c>
    </row>
    <row r="29" spans="1:6" ht="12.75">
      <c r="A29" s="103" t="s">
        <v>234</v>
      </c>
      <c r="B29" s="136"/>
      <c r="C29" s="104" t="s">
        <v>295</v>
      </c>
      <c r="D29" s="105" t="s">
        <v>610</v>
      </c>
      <c r="E29" s="213"/>
      <c r="F29" s="106" t="s">
        <v>611</v>
      </c>
    </row>
    <row r="30" spans="1:6" ht="12.75">
      <c r="A30" s="98" t="s">
        <v>519</v>
      </c>
      <c r="B30" s="99">
        <v>9</v>
      </c>
      <c r="C30" s="100" t="s">
        <v>516</v>
      </c>
      <c r="D30" s="101" t="s">
        <v>517</v>
      </c>
      <c r="E30" s="212"/>
      <c r="F30" s="102" t="s">
        <v>517</v>
      </c>
    </row>
    <row r="31" spans="1:6" ht="12.75">
      <c r="A31" s="103" t="s">
        <v>230</v>
      </c>
      <c r="B31" s="136"/>
      <c r="C31" s="104" t="s">
        <v>242</v>
      </c>
      <c r="D31" s="105" t="s">
        <v>522</v>
      </c>
      <c r="E31" s="213"/>
      <c r="F31" s="106" t="s">
        <v>518</v>
      </c>
    </row>
    <row r="32" spans="1:6" ht="12.75">
      <c r="A32" s="98" t="s">
        <v>612</v>
      </c>
      <c r="B32" s="99">
        <v>18</v>
      </c>
      <c r="C32" s="100" t="s">
        <v>520</v>
      </c>
      <c r="D32" s="101" t="s">
        <v>521</v>
      </c>
      <c r="E32" s="212"/>
      <c r="F32" s="102" t="s">
        <v>521</v>
      </c>
    </row>
    <row r="33" spans="1:6" ht="12.75">
      <c r="A33" s="103" t="s">
        <v>143</v>
      </c>
      <c r="B33" s="136"/>
      <c r="C33" s="104" t="s">
        <v>244</v>
      </c>
      <c r="D33" s="105" t="s">
        <v>613</v>
      </c>
      <c r="E33" s="213"/>
      <c r="F33" s="106" t="s">
        <v>523</v>
      </c>
    </row>
    <row r="34" spans="1:6" ht="12.75">
      <c r="A34" s="98" t="s">
        <v>527</v>
      </c>
      <c r="B34" s="99">
        <v>24</v>
      </c>
      <c r="C34" s="100" t="s">
        <v>553</v>
      </c>
      <c r="D34" s="101" t="s">
        <v>614</v>
      </c>
      <c r="E34" s="212"/>
      <c r="F34" s="102" t="s">
        <v>614</v>
      </c>
    </row>
    <row r="35" spans="1:6" ht="12.75">
      <c r="A35" s="103" t="s">
        <v>239</v>
      </c>
      <c r="B35" s="136"/>
      <c r="C35" s="104" t="s">
        <v>32</v>
      </c>
      <c r="D35" s="105" t="s">
        <v>530</v>
      </c>
      <c r="E35" s="213"/>
      <c r="F35" s="106" t="s">
        <v>615</v>
      </c>
    </row>
    <row r="36" spans="1:6" ht="12.75">
      <c r="A36" s="98" t="s">
        <v>616</v>
      </c>
      <c r="B36" s="99">
        <v>36</v>
      </c>
      <c r="C36" s="100" t="s">
        <v>565</v>
      </c>
      <c r="D36" s="101" t="s">
        <v>614</v>
      </c>
      <c r="E36" s="212"/>
      <c r="F36" s="102" t="s">
        <v>614</v>
      </c>
    </row>
    <row r="37" spans="1:6" ht="12.75">
      <c r="A37" s="103" t="s">
        <v>239</v>
      </c>
      <c r="B37" s="136"/>
      <c r="C37" s="104" t="s">
        <v>32</v>
      </c>
      <c r="D37" s="105" t="s">
        <v>530</v>
      </c>
      <c r="E37" s="213"/>
      <c r="F37" s="106" t="s">
        <v>615</v>
      </c>
    </row>
    <row r="38" spans="1:6" ht="12.75">
      <c r="A38" s="98" t="s">
        <v>617</v>
      </c>
      <c r="B38" s="99">
        <v>21</v>
      </c>
      <c r="C38" s="100" t="s">
        <v>550</v>
      </c>
      <c r="D38" s="101" t="s">
        <v>618</v>
      </c>
      <c r="E38" s="212"/>
      <c r="F38" s="102" t="s">
        <v>618</v>
      </c>
    </row>
    <row r="39" spans="1:6" ht="12.75">
      <c r="A39" s="103" t="s">
        <v>233</v>
      </c>
      <c r="B39" s="136"/>
      <c r="C39" s="104" t="s">
        <v>304</v>
      </c>
      <c r="D39" s="105" t="s">
        <v>619</v>
      </c>
      <c r="E39" s="213"/>
      <c r="F39" s="106" t="s">
        <v>620</v>
      </c>
    </row>
    <row r="40" spans="1:6" ht="12.75">
      <c r="A40" s="98" t="s">
        <v>621</v>
      </c>
      <c r="B40" s="99">
        <v>12</v>
      </c>
      <c r="C40" s="100" t="s">
        <v>524</v>
      </c>
      <c r="D40" s="101" t="s">
        <v>525</v>
      </c>
      <c r="E40" s="212"/>
      <c r="F40" s="102" t="s">
        <v>525</v>
      </c>
    </row>
    <row r="41" spans="1:6" ht="12.75">
      <c r="A41" s="103" t="s">
        <v>233</v>
      </c>
      <c r="B41" s="136"/>
      <c r="C41" s="104" t="s">
        <v>250</v>
      </c>
      <c r="D41" s="105" t="s">
        <v>622</v>
      </c>
      <c r="E41" s="213"/>
      <c r="F41" s="106" t="s">
        <v>526</v>
      </c>
    </row>
    <row r="42" spans="1:6" ht="12.75">
      <c r="A42" s="98" t="s">
        <v>541</v>
      </c>
      <c r="B42" s="99">
        <v>15</v>
      </c>
      <c r="C42" s="100" t="s">
        <v>528</v>
      </c>
      <c r="D42" s="101" t="s">
        <v>529</v>
      </c>
      <c r="E42" s="212"/>
      <c r="F42" s="102" t="s">
        <v>529</v>
      </c>
    </row>
    <row r="43" spans="1:6" ht="12.75">
      <c r="A43" s="103" t="s">
        <v>232</v>
      </c>
      <c r="B43" s="136"/>
      <c r="C43" s="104" t="s">
        <v>291</v>
      </c>
      <c r="D43" s="105" t="s">
        <v>544</v>
      </c>
      <c r="E43" s="213"/>
      <c r="F43" s="106" t="s">
        <v>531</v>
      </c>
    </row>
    <row r="44" spans="1:6" ht="12.75">
      <c r="A44" s="98" t="s">
        <v>623</v>
      </c>
      <c r="B44" s="99">
        <v>37</v>
      </c>
      <c r="C44" s="100" t="s">
        <v>566</v>
      </c>
      <c r="D44" s="101" t="s">
        <v>624</v>
      </c>
      <c r="E44" s="212"/>
      <c r="F44" s="102" t="s">
        <v>624</v>
      </c>
    </row>
    <row r="45" spans="1:6" ht="12.75">
      <c r="A45" s="103" t="s">
        <v>233</v>
      </c>
      <c r="B45" s="136"/>
      <c r="C45" s="104" t="s">
        <v>304</v>
      </c>
      <c r="D45" s="105" t="s">
        <v>625</v>
      </c>
      <c r="E45" s="213"/>
      <c r="F45" s="106" t="s">
        <v>626</v>
      </c>
    </row>
    <row r="46" spans="1:6" ht="12.75">
      <c r="A46" s="98" t="s">
        <v>627</v>
      </c>
      <c r="B46" s="99">
        <v>20</v>
      </c>
      <c r="C46" s="100" t="s">
        <v>549</v>
      </c>
      <c r="D46" s="101" t="s">
        <v>628</v>
      </c>
      <c r="E46" s="212"/>
      <c r="F46" s="102" t="s">
        <v>628</v>
      </c>
    </row>
    <row r="47" spans="1:6" ht="12.75">
      <c r="A47" s="103" t="s">
        <v>233</v>
      </c>
      <c r="B47" s="136"/>
      <c r="C47" s="104" t="s">
        <v>313</v>
      </c>
      <c r="D47" s="105" t="s">
        <v>629</v>
      </c>
      <c r="E47" s="213"/>
      <c r="F47" s="106" t="s">
        <v>630</v>
      </c>
    </row>
    <row r="48" spans="1:6" ht="12.75">
      <c r="A48" s="98" t="s">
        <v>631</v>
      </c>
      <c r="B48" s="99">
        <v>27</v>
      </c>
      <c r="C48" s="100" t="s">
        <v>556</v>
      </c>
      <c r="D48" s="101" t="s">
        <v>628</v>
      </c>
      <c r="E48" s="212"/>
      <c r="F48" s="102" t="s">
        <v>628</v>
      </c>
    </row>
    <row r="49" spans="1:6" ht="12.75">
      <c r="A49" s="103" t="s">
        <v>234</v>
      </c>
      <c r="B49" s="136"/>
      <c r="C49" s="104" t="s">
        <v>295</v>
      </c>
      <c r="D49" s="105" t="s">
        <v>632</v>
      </c>
      <c r="E49" s="213"/>
      <c r="F49" s="106" t="s">
        <v>630</v>
      </c>
    </row>
    <row r="50" spans="1:6" ht="12.75">
      <c r="A50" s="98" t="s">
        <v>633</v>
      </c>
      <c r="B50" s="99">
        <v>26</v>
      </c>
      <c r="C50" s="100" t="s">
        <v>555</v>
      </c>
      <c r="D50" s="101" t="s">
        <v>628</v>
      </c>
      <c r="E50" s="212"/>
      <c r="F50" s="102" t="s">
        <v>628</v>
      </c>
    </row>
    <row r="51" spans="1:6" ht="12.75">
      <c r="A51" s="103" t="s">
        <v>232</v>
      </c>
      <c r="B51" s="136"/>
      <c r="C51" s="104" t="s">
        <v>291</v>
      </c>
      <c r="D51" s="105" t="s">
        <v>632</v>
      </c>
      <c r="E51" s="213"/>
      <c r="F51" s="106" t="s">
        <v>630</v>
      </c>
    </row>
    <row r="52" spans="1:6" ht="12.75">
      <c r="A52" s="98" t="s">
        <v>634</v>
      </c>
      <c r="B52" s="99">
        <v>16</v>
      </c>
      <c r="C52" s="100" t="s">
        <v>532</v>
      </c>
      <c r="D52" s="101" t="s">
        <v>533</v>
      </c>
      <c r="E52" s="212"/>
      <c r="F52" s="102" t="s">
        <v>533</v>
      </c>
    </row>
    <row r="53" spans="1:6" ht="12.75">
      <c r="A53" s="103" t="s">
        <v>239</v>
      </c>
      <c r="B53" s="136"/>
      <c r="C53" s="104" t="s">
        <v>154</v>
      </c>
      <c r="D53" s="105" t="s">
        <v>635</v>
      </c>
      <c r="E53" s="213"/>
      <c r="F53" s="106" t="s">
        <v>534</v>
      </c>
    </row>
    <row r="54" spans="1:6" ht="12.75">
      <c r="A54" s="98" t="s">
        <v>671</v>
      </c>
      <c r="B54" s="99">
        <v>49</v>
      </c>
      <c r="C54" s="100" t="s">
        <v>577</v>
      </c>
      <c r="D54" s="101" t="s">
        <v>533</v>
      </c>
      <c r="E54" s="212"/>
      <c r="F54" s="102" t="s">
        <v>533</v>
      </c>
    </row>
    <row r="55" spans="1:6" ht="12.75">
      <c r="A55" s="103" t="s">
        <v>219</v>
      </c>
      <c r="B55" s="136"/>
      <c r="C55" s="104" t="s">
        <v>317</v>
      </c>
      <c r="D55" s="105" t="s">
        <v>672</v>
      </c>
      <c r="E55" s="213"/>
      <c r="F55" s="106" t="s">
        <v>534</v>
      </c>
    </row>
    <row r="56" spans="1:6" ht="12.75">
      <c r="A56" s="98" t="s">
        <v>673</v>
      </c>
      <c r="B56" s="99">
        <v>35</v>
      </c>
      <c r="C56" s="100" t="s">
        <v>564</v>
      </c>
      <c r="D56" s="101" t="s">
        <v>533</v>
      </c>
      <c r="E56" s="212"/>
      <c r="F56" s="102" t="s">
        <v>533</v>
      </c>
    </row>
    <row r="57" spans="1:6" ht="12.75">
      <c r="A57" s="103" t="s">
        <v>234</v>
      </c>
      <c r="B57" s="136"/>
      <c r="C57" s="104" t="s">
        <v>295</v>
      </c>
      <c r="D57" s="105" t="s">
        <v>635</v>
      </c>
      <c r="E57" s="213"/>
      <c r="F57" s="106" t="s">
        <v>534</v>
      </c>
    </row>
    <row r="58" spans="1:6" ht="12.75">
      <c r="A58" s="98" t="s">
        <v>674</v>
      </c>
      <c r="B58" s="99">
        <v>64</v>
      </c>
      <c r="C58" s="100" t="s">
        <v>591</v>
      </c>
      <c r="D58" s="101" t="s">
        <v>675</v>
      </c>
      <c r="E58" s="212"/>
      <c r="F58" s="102" t="s">
        <v>675</v>
      </c>
    </row>
    <row r="59" spans="1:6" ht="12.75">
      <c r="A59" s="103" t="s">
        <v>232</v>
      </c>
      <c r="B59" s="136"/>
      <c r="C59" s="104" t="s">
        <v>292</v>
      </c>
      <c r="D59" s="105" t="s">
        <v>676</v>
      </c>
      <c r="E59" s="213"/>
      <c r="F59" s="106" t="s">
        <v>677</v>
      </c>
    </row>
    <row r="60" spans="1:6" ht="12.75">
      <c r="A60" s="98" t="s">
        <v>678</v>
      </c>
      <c r="B60" s="99">
        <v>34</v>
      </c>
      <c r="C60" s="100" t="s">
        <v>563</v>
      </c>
      <c r="D60" s="101" t="s">
        <v>636</v>
      </c>
      <c r="E60" s="212"/>
      <c r="F60" s="102" t="s">
        <v>636</v>
      </c>
    </row>
    <row r="61" spans="1:6" ht="12.75">
      <c r="A61" s="103" t="s">
        <v>234</v>
      </c>
      <c r="B61" s="136"/>
      <c r="C61" s="104" t="s">
        <v>295</v>
      </c>
      <c r="D61" s="105" t="s">
        <v>679</v>
      </c>
      <c r="E61" s="213"/>
      <c r="F61" s="106" t="s">
        <v>637</v>
      </c>
    </row>
    <row r="62" spans="1:6" ht="12.75">
      <c r="A62" s="98" t="s">
        <v>680</v>
      </c>
      <c r="B62" s="99">
        <v>28</v>
      </c>
      <c r="C62" s="100" t="s">
        <v>557</v>
      </c>
      <c r="D62" s="101" t="s">
        <v>638</v>
      </c>
      <c r="E62" s="212"/>
      <c r="F62" s="102" t="s">
        <v>638</v>
      </c>
    </row>
    <row r="63" spans="1:6" ht="12.75">
      <c r="A63" s="103" t="s">
        <v>239</v>
      </c>
      <c r="B63" s="136"/>
      <c r="C63" s="104" t="s">
        <v>152</v>
      </c>
      <c r="D63" s="105" t="s">
        <v>681</v>
      </c>
      <c r="E63" s="213"/>
      <c r="F63" s="106" t="s">
        <v>639</v>
      </c>
    </row>
    <row r="64" spans="1:6" ht="12.75">
      <c r="A64" s="98" t="s">
        <v>682</v>
      </c>
      <c r="B64" s="99">
        <v>39</v>
      </c>
      <c r="C64" s="100" t="s">
        <v>568</v>
      </c>
      <c r="D64" s="101" t="s">
        <v>640</v>
      </c>
      <c r="E64" s="212"/>
      <c r="F64" s="102" t="s">
        <v>640</v>
      </c>
    </row>
    <row r="65" spans="1:6" ht="12.75">
      <c r="A65" s="103" t="s">
        <v>230</v>
      </c>
      <c r="B65" s="136"/>
      <c r="C65" s="104" t="s">
        <v>242</v>
      </c>
      <c r="D65" s="105" t="s">
        <v>683</v>
      </c>
      <c r="E65" s="213"/>
      <c r="F65" s="106" t="s">
        <v>641</v>
      </c>
    </row>
    <row r="66" spans="1:6" ht="12.75">
      <c r="A66" s="98" t="s">
        <v>684</v>
      </c>
      <c r="B66" s="99">
        <v>23</v>
      </c>
      <c r="C66" s="100" t="s">
        <v>552</v>
      </c>
      <c r="D66" s="101" t="s">
        <v>642</v>
      </c>
      <c r="E66" s="212"/>
      <c r="F66" s="102" t="s">
        <v>642</v>
      </c>
    </row>
    <row r="67" spans="1:6" ht="12.75">
      <c r="A67" s="103" t="s">
        <v>239</v>
      </c>
      <c r="B67" s="136"/>
      <c r="C67" s="104" t="s">
        <v>154</v>
      </c>
      <c r="D67" s="105" t="s">
        <v>685</v>
      </c>
      <c r="E67" s="213"/>
      <c r="F67" s="106" t="s">
        <v>643</v>
      </c>
    </row>
    <row r="68" spans="1:6" ht="12.75">
      <c r="A68" s="98" t="s">
        <v>665</v>
      </c>
      <c r="B68" s="99">
        <v>32</v>
      </c>
      <c r="C68" s="100" t="s">
        <v>561</v>
      </c>
      <c r="D68" s="101" t="s">
        <v>644</v>
      </c>
      <c r="E68" s="212"/>
      <c r="F68" s="102" t="s">
        <v>644</v>
      </c>
    </row>
    <row r="69" spans="1:6" ht="12.75">
      <c r="A69" s="103" t="s">
        <v>234</v>
      </c>
      <c r="B69" s="136"/>
      <c r="C69" s="104" t="s">
        <v>300</v>
      </c>
      <c r="D69" s="105" t="s">
        <v>666</v>
      </c>
      <c r="E69" s="213"/>
      <c r="F69" s="106" t="s">
        <v>645</v>
      </c>
    </row>
    <row r="70" spans="1:6" ht="12.75">
      <c r="A70" s="98" t="s">
        <v>667</v>
      </c>
      <c r="B70" s="99">
        <v>60</v>
      </c>
      <c r="C70" s="100" t="s">
        <v>587</v>
      </c>
      <c r="D70" s="101" t="s">
        <v>644</v>
      </c>
      <c r="E70" s="212"/>
      <c r="F70" s="102" t="s">
        <v>644</v>
      </c>
    </row>
    <row r="71" spans="1:6" ht="12.75">
      <c r="A71" s="103" t="s">
        <v>234</v>
      </c>
      <c r="B71" s="136"/>
      <c r="C71" s="104" t="s">
        <v>295</v>
      </c>
      <c r="D71" s="105" t="s">
        <v>666</v>
      </c>
      <c r="E71" s="213"/>
      <c r="F71" s="106" t="s">
        <v>645</v>
      </c>
    </row>
    <row r="72" spans="1:6" ht="12.75">
      <c r="A72" s="98" t="s">
        <v>686</v>
      </c>
      <c r="B72" s="99">
        <v>48</v>
      </c>
      <c r="C72" s="100" t="s">
        <v>576</v>
      </c>
      <c r="D72" s="101" t="s">
        <v>687</v>
      </c>
      <c r="E72" s="212"/>
      <c r="F72" s="102" t="s">
        <v>687</v>
      </c>
    </row>
    <row r="73" spans="1:6" ht="12.75">
      <c r="A73" s="103" t="s">
        <v>231</v>
      </c>
      <c r="B73" s="136"/>
      <c r="C73" s="104" t="s">
        <v>303</v>
      </c>
      <c r="D73" s="105" t="s">
        <v>688</v>
      </c>
      <c r="E73" s="213"/>
      <c r="F73" s="106" t="s">
        <v>689</v>
      </c>
    </row>
    <row r="74" spans="1:6" ht="12.75">
      <c r="A74" s="98" t="s">
        <v>690</v>
      </c>
      <c r="B74" s="99">
        <v>33</v>
      </c>
      <c r="C74" s="100" t="s">
        <v>562</v>
      </c>
      <c r="D74" s="101" t="s">
        <v>646</v>
      </c>
      <c r="E74" s="212"/>
      <c r="F74" s="102" t="s">
        <v>646</v>
      </c>
    </row>
    <row r="75" spans="1:6" ht="12.75">
      <c r="A75" s="103" t="s">
        <v>219</v>
      </c>
      <c r="B75" s="136"/>
      <c r="C75" s="104" t="s">
        <v>261</v>
      </c>
      <c r="D75" s="105" t="s">
        <v>691</v>
      </c>
      <c r="E75" s="213"/>
      <c r="F75" s="106" t="s">
        <v>647</v>
      </c>
    </row>
    <row r="76" spans="1:6" ht="12.75">
      <c r="A76" s="98" t="s">
        <v>692</v>
      </c>
      <c r="B76" s="99">
        <v>30</v>
      </c>
      <c r="C76" s="100" t="s">
        <v>559</v>
      </c>
      <c r="D76" s="101" t="s">
        <v>648</v>
      </c>
      <c r="E76" s="212"/>
      <c r="F76" s="102" t="s">
        <v>648</v>
      </c>
    </row>
    <row r="77" spans="1:6" ht="12.75">
      <c r="A77" s="103" t="s">
        <v>233</v>
      </c>
      <c r="B77" s="136"/>
      <c r="C77" s="104" t="s">
        <v>357</v>
      </c>
      <c r="D77" s="105" t="s">
        <v>693</v>
      </c>
      <c r="E77" s="213"/>
      <c r="F77" s="106" t="s">
        <v>649</v>
      </c>
    </row>
    <row r="78" spans="1:6" ht="12.75">
      <c r="A78" s="98" t="s">
        <v>652</v>
      </c>
      <c r="B78" s="99">
        <v>17</v>
      </c>
      <c r="C78" s="100" t="s">
        <v>535</v>
      </c>
      <c r="D78" s="101" t="s">
        <v>536</v>
      </c>
      <c r="E78" s="212"/>
      <c r="F78" s="102" t="s">
        <v>536</v>
      </c>
    </row>
    <row r="79" spans="1:6" ht="12.75">
      <c r="A79" s="103" t="s">
        <v>239</v>
      </c>
      <c r="B79" s="136"/>
      <c r="C79" s="104" t="s">
        <v>154</v>
      </c>
      <c r="D79" s="105" t="s">
        <v>654</v>
      </c>
      <c r="E79" s="213"/>
      <c r="F79" s="106" t="s">
        <v>537</v>
      </c>
    </row>
    <row r="80" spans="1:6" ht="12.75">
      <c r="A80" s="98" t="s">
        <v>694</v>
      </c>
      <c r="B80" s="99">
        <v>44</v>
      </c>
      <c r="C80" s="100" t="s">
        <v>572</v>
      </c>
      <c r="D80" s="101" t="s">
        <v>695</v>
      </c>
      <c r="E80" s="212"/>
      <c r="F80" s="102" t="s">
        <v>695</v>
      </c>
    </row>
    <row r="81" spans="1:6" ht="12.75">
      <c r="A81" s="103" t="s">
        <v>219</v>
      </c>
      <c r="B81" s="136"/>
      <c r="C81" s="104" t="s">
        <v>319</v>
      </c>
      <c r="D81" s="105" t="s">
        <v>696</v>
      </c>
      <c r="E81" s="213"/>
      <c r="F81" s="106" t="s">
        <v>697</v>
      </c>
    </row>
    <row r="82" spans="1:6" ht="12.75">
      <c r="A82" s="98" t="s">
        <v>698</v>
      </c>
      <c r="B82" s="99">
        <v>54</v>
      </c>
      <c r="C82" s="100" t="s">
        <v>581</v>
      </c>
      <c r="D82" s="101" t="s">
        <v>699</v>
      </c>
      <c r="E82" s="212"/>
      <c r="F82" s="102" t="s">
        <v>699</v>
      </c>
    </row>
    <row r="83" spans="1:6" ht="12.75">
      <c r="A83" s="103" t="s">
        <v>219</v>
      </c>
      <c r="B83" s="136"/>
      <c r="C83" s="104" t="s">
        <v>171</v>
      </c>
      <c r="D83" s="105" t="s">
        <v>700</v>
      </c>
      <c r="E83" s="213"/>
      <c r="F83" s="106" t="s">
        <v>701</v>
      </c>
    </row>
    <row r="84" spans="1:6" ht="12.75">
      <c r="A84" s="98" t="s">
        <v>660</v>
      </c>
      <c r="B84" s="99">
        <v>40</v>
      </c>
      <c r="C84" s="100" t="s">
        <v>569</v>
      </c>
      <c r="D84" s="101" t="s">
        <v>668</v>
      </c>
      <c r="E84" s="212"/>
      <c r="F84" s="102" t="s">
        <v>668</v>
      </c>
    </row>
    <row r="85" spans="1:6" ht="12.75">
      <c r="A85" s="103" t="s">
        <v>239</v>
      </c>
      <c r="B85" s="136"/>
      <c r="C85" s="104" t="s">
        <v>154</v>
      </c>
      <c r="D85" s="105" t="s">
        <v>661</v>
      </c>
      <c r="E85" s="213"/>
      <c r="F85" s="106" t="s">
        <v>669</v>
      </c>
    </row>
    <row r="86" spans="1:6" ht="12.75">
      <c r="A86" s="98" t="s">
        <v>702</v>
      </c>
      <c r="B86" s="99">
        <v>31</v>
      </c>
      <c r="C86" s="100" t="s">
        <v>560</v>
      </c>
      <c r="D86" s="101" t="s">
        <v>650</v>
      </c>
      <c r="E86" s="212"/>
      <c r="F86" s="102" t="s">
        <v>650</v>
      </c>
    </row>
    <row r="87" spans="1:6" ht="12.75">
      <c r="A87" s="103" t="s">
        <v>232</v>
      </c>
      <c r="B87" s="136"/>
      <c r="C87" s="104" t="s">
        <v>291</v>
      </c>
      <c r="D87" s="105" t="s">
        <v>703</v>
      </c>
      <c r="E87" s="213"/>
      <c r="F87" s="106" t="s">
        <v>651</v>
      </c>
    </row>
    <row r="88" spans="1:6" ht="12.75">
      <c r="A88" s="98" t="s">
        <v>664</v>
      </c>
      <c r="B88" s="99">
        <v>63</v>
      </c>
      <c r="C88" s="100" t="s">
        <v>590</v>
      </c>
      <c r="D88" s="101" t="s">
        <v>650</v>
      </c>
      <c r="E88" s="212"/>
      <c r="F88" s="102" t="s">
        <v>650</v>
      </c>
    </row>
    <row r="89" spans="1:6" ht="12.75">
      <c r="A89" s="103" t="s">
        <v>233</v>
      </c>
      <c r="B89" s="136"/>
      <c r="C89" s="104" t="s">
        <v>303</v>
      </c>
      <c r="D89" s="105" t="s">
        <v>704</v>
      </c>
      <c r="E89" s="213"/>
      <c r="F89" s="106" t="s">
        <v>651</v>
      </c>
    </row>
    <row r="90" spans="1:6" ht="12.75">
      <c r="A90" s="98" t="s">
        <v>705</v>
      </c>
      <c r="B90" s="99">
        <v>46</v>
      </c>
      <c r="C90" s="100" t="s">
        <v>574</v>
      </c>
      <c r="D90" s="101" t="s">
        <v>706</v>
      </c>
      <c r="E90" s="212"/>
      <c r="F90" s="102" t="s">
        <v>706</v>
      </c>
    </row>
    <row r="91" spans="1:6" ht="12.75">
      <c r="A91" s="103" t="s">
        <v>232</v>
      </c>
      <c r="B91" s="136"/>
      <c r="C91" s="104" t="s">
        <v>321</v>
      </c>
      <c r="D91" s="105" t="s">
        <v>707</v>
      </c>
      <c r="E91" s="213"/>
      <c r="F91" s="106" t="s">
        <v>708</v>
      </c>
    </row>
    <row r="92" spans="1:6" ht="12.75">
      <c r="A92" s="98" t="s">
        <v>709</v>
      </c>
      <c r="B92" s="99">
        <v>56</v>
      </c>
      <c r="C92" s="100" t="s">
        <v>583</v>
      </c>
      <c r="D92" s="101" t="s">
        <v>710</v>
      </c>
      <c r="E92" s="212"/>
      <c r="F92" s="102" t="s">
        <v>710</v>
      </c>
    </row>
    <row r="93" spans="1:6" ht="12.75">
      <c r="A93" s="103" t="s">
        <v>217</v>
      </c>
      <c r="B93" s="136"/>
      <c r="C93" s="104" t="s">
        <v>291</v>
      </c>
      <c r="D93" s="105" t="s">
        <v>711</v>
      </c>
      <c r="E93" s="213"/>
      <c r="F93" s="106" t="s">
        <v>712</v>
      </c>
    </row>
    <row r="94" spans="1:6" ht="12.75">
      <c r="A94" s="98" t="s">
        <v>713</v>
      </c>
      <c r="B94" s="99">
        <v>53</v>
      </c>
      <c r="C94" s="100" t="s">
        <v>580</v>
      </c>
      <c r="D94" s="101" t="s">
        <v>714</v>
      </c>
      <c r="E94" s="212"/>
      <c r="F94" s="102" t="s">
        <v>714</v>
      </c>
    </row>
    <row r="95" spans="1:6" ht="12.75">
      <c r="A95" s="103" t="s">
        <v>219</v>
      </c>
      <c r="B95" s="136"/>
      <c r="C95" s="104" t="s">
        <v>171</v>
      </c>
      <c r="D95" s="105" t="s">
        <v>715</v>
      </c>
      <c r="E95" s="213"/>
      <c r="F95" s="106" t="s">
        <v>716</v>
      </c>
    </row>
    <row r="96" spans="1:6" ht="12.75">
      <c r="A96" s="98" t="s">
        <v>717</v>
      </c>
      <c r="B96" s="99">
        <v>62</v>
      </c>
      <c r="C96" s="100" t="s">
        <v>589</v>
      </c>
      <c r="D96" s="101" t="s">
        <v>714</v>
      </c>
      <c r="E96" s="212"/>
      <c r="F96" s="102" t="s">
        <v>714</v>
      </c>
    </row>
    <row r="97" spans="1:6" ht="12.75">
      <c r="A97" s="103" t="s">
        <v>233</v>
      </c>
      <c r="B97" s="136"/>
      <c r="C97" s="104" t="s">
        <v>313</v>
      </c>
      <c r="D97" s="105" t="s">
        <v>718</v>
      </c>
      <c r="E97" s="213"/>
      <c r="F97" s="106" t="s">
        <v>716</v>
      </c>
    </row>
    <row r="98" spans="1:6" ht="12.75">
      <c r="A98" s="98" t="s">
        <v>719</v>
      </c>
      <c r="B98" s="99">
        <v>47</v>
      </c>
      <c r="C98" s="100" t="s">
        <v>575</v>
      </c>
      <c r="D98" s="101" t="s">
        <v>720</v>
      </c>
      <c r="E98" s="212"/>
      <c r="F98" s="102" t="s">
        <v>720</v>
      </c>
    </row>
    <row r="99" spans="1:6" ht="12.75">
      <c r="A99" s="103" t="s">
        <v>232</v>
      </c>
      <c r="B99" s="136"/>
      <c r="C99" s="104" t="s">
        <v>291</v>
      </c>
      <c r="D99" s="105" t="s">
        <v>721</v>
      </c>
      <c r="E99" s="213"/>
      <c r="F99" s="106" t="s">
        <v>722</v>
      </c>
    </row>
    <row r="100" spans="1:6" ht="12.75">
      <c r="A100" s="98" t="s">
        <v>723</v>
      </c>
      <c r="B100" s="99">
        <v>68</v>
      </c>
      <c r="C100" s="100" t="s">
        <v>595</v>
      </c>
      <c r="D100" s="101" t="s">
        <v>724</v>
      </c>
      <c r="E100" s="212"/>
      <c r="F100" s="102" t="s">
        <v>724</v>
      </c>
    </row>
    <row r="101" spans="1:6" ht="12.75">
      <c r="A101" s="103" t="s">
        <v>219</v>
      </c>
      <c r="B101" s="136"/>
      <c r="C101" s="104" t="s">
        <v>171</v>
      </c>
      <c r="D101" s="105" t="s">
        <v>725</v>
      </c>
      <c r="E101" s="213"/>
      <c r="F101" s="106" t="s">
        <v>726</v>
      </c>
    </row>
    <row r="102" spans="1:6" ht="12.75">
      <c r="A102" s="98" t="s">
        <v>727</v>
      </c>
      <c r="B102" s="99">
        <v>58</v>
      </c>
      <c r="C102" s="100" t="s">
        <v>585</v>
      </c>
      <c r="D102" s="101" t="s">
        <v>728</v>
      </c>
      <c r="E102" s="212"/>
      <c r="F102" s="102" t="s">
        <v>728</v>
      </c>
    </row>
    <row r="103" spans="1:6" ht="12.75">
      <c r="A103" s="103" t="s">
        <v>217</v>
      </c>
      <c r="B103" s="136"/>
      <c r="C103" s="104" t="s">
        <v>291</v>
      </c>
      <c r="D103" s="105" t="s">
        <v>729</v>
      </c>
      <c r="E103" s="213"/>
      <c r="F103" s="106" t="s">
        <v>730</v>
      </c>
    </row>
    <row r="104" spans="1:6" ht="12.75">
      <c r="A104" s="98" t="s">
        <v>731</v>
      </c>
      <c r="B104" s="99">
        <v>4</v>
      </c>
      <c r="C104" s="100" t="s">
        <v>538</v>
      </c>
      <c r="D104" s="101" t="s">
        <v>539</v>
      </c>
      <c r="E104" s="212"/>
      <c r="F104" s="102" t="s">
        <v>539</v>
      </c>
    </row>
    <row r="105" spans="1:6" ht="12.75">
      <c r="A105" s="103" t="s">
        <v>230</v>
      </c>
      <c r="B105" s="136"/>
      <c r="C105" s="104" t="s">
        <v>242</v>
      </c>
      <c r="D105" s="105" t="s">
        <v>732</v>
      </c>
      <c r="E105" s="213"/>
      <c r="F105" s="106" t="s">
        <v>540</v>
      </c>
    </row>
    <row r="106" spans="1:6" ht="12.75">
      <c r="A106" s="98" t="s">
        <v>733</v>
      </c>
      <c r="B106" s="99">
        <v>45</v>
      </c>
      <c r="C106" s="100" t="s">
        <v>573</v>
      </c>
      <c r="D106" s="101" t="s">
        <v>734</v>
      </c>
      <c r="E106" s="212"/>
      <c r="F106" s="102" t="s">
        <v>734</v>
      </c>
    </row>
    <row r="107" spans="1:6" ht="12.75">
      <c r="A107" s="103" t="s">
        <v>219</v>
      </c>
      <c r="B107" s="136"/>
      <c r="C107" s="104" t="s">
        <v>63</v>
      </c>
      <c r="D107" s="105" t="s">
        <v>735</v>
      </c>
      <c r="E107" s="213"/>
      <c r="F107" s="106" t="s">
        <v>736</v>
      </c>
    </row>
    <row r="108" spans="1:6" ht="12.75">
      <c r="A108" s="98" t="s">
        <v>737</v>
      </c>
      <c r="B108" s="99">
        <v>69</v>
      </c>
      <c r="C108" s="100" t="s">
        <v>596</v>
      </c>
      <c r="D108" s="101" t="s">
        <v>734</v>
      </c>
      <c r="E108" s="212"/>
      <c r="F108" s="102" t="s">
        <v>734</v>
      </c>
    </row>
    <row r="109" spans="1:6" ht="12.75">
      <c r="A109" s="103" t="s">
        <v>219</v>
      </c>
      <c r="B109" s="136"/>
      <c r="C109" s="104" t="s">
        <v>171</v>
      </c>
      <c r="D109" s="105" t="s">
        <v>735</v>
      </c>
      <c r="E109" s="213"/>
      <c r="F109" s="106" t="s">
        <v>736</v>
      </c>
    </row>
    <row r="110" spans="1:6" ht="12.75">
      <c r="A110" s="98" t="s">
        <v>738</v>
      </c>
      <c r="B110" s="99">
        <v>61</v>
      </c>
      <c r="C110" s="100" t="s">
        <v>588</v>
      </c>
      <c r="D110" s="101" t="s">
        <v>734</v>
      </c>
      <c r="E110" s="212"/>
      <c r="F110" s="102" t="s">
        <v>734</v>
      </c>
    </row>
    <row r="111" spans="1:6" ht="12.75">
      <c r="A111" s="103" t="s">
        <v>217</v>
      </c>
      <c r="B111" s="136"/>
      <c r="C111" s="104" t="s">
        <v>291</v>
      </c>
      <c r="D111" s="105" t="s">
        <v>739</v>
      </c>
      <c r="E111" s="213"/>
      <c r="F111" s="106" t="s">
        <v>736</v>
      </c>
    </row>
    <row r="112" spans="1:6" ht="12.75">
      <c r="A112" s="98" t="s">
        <v>740</v>
      </c>
      <c r="B112" s="99">
        <v>65</v>
      </c>
      <c r="C112" s="100" t="s">
        <v>592</v>
      </c>
      <c r="D112" s="101" t="s">
        <v>741</v>
      </c>
      <c r="E112" s="212"/>
      <c r="F112" s="102" t="s">
        <v>741</v>
      </c>
    </row>
    <row r="113" spans="1:6" ht="12.75">
      <c r="A113" s="103" t="s">
        <v>218</v>
      </c>
      <c r="B113" s="136"/>
      <c r="C113" s="104" t="s">
        <v>174</v>
      </c>
      <c r="D113" s="105" t="s">
        <v>742</v>
      </c>
      <c r="E113" s="213"/>
      <c r="F113" s="106" t="s">
        <v>743</v>
      </c>
    </row>
    <row r="114" spans="1:6" ht="12.75">
      <c r="A114" s="98" t="s">
        <v>744</v>
      </c>
      <c r="B114" s="99">
        <v>67</v>
      </c>
      <c r="C114" s="100" t="s">
        <v>594</v>
      </c>
      <c r="D114" s="101" t="s">
        <v>741</v>
      </c>
      <c r="E114" s="212"/>
      <c r="F114" s="102" t="s">
        <v>741</v>
      </c>
    </row>
    <row r="115" spans="1:6" ht="12.75">
      <c r="A115" s="103" t="s">
        <v>219</v>
      </c>
      <c r="B115" s="136"/>
      <c r="C115" s="104" t="s">
        <v>305</v>
      </c>
      <c r="D115" s="105" t="s">
        <v>745</v>
      </c>
      <c r="E115" s="213"/>
      <c r="F115" s="106" t="s">
        <v>743</v>
      </c>
    </row>
    <row r="116" spans="1:6" ht="12.75">
      <c r="A116" s="98" t="s">
        <v>746</v>
      </c>
      <c r="B116" s="99">
        <v>55</v>
      </c>
      <c r="C116" s="100" t="s">
        <v>582</v>
      </c>
      <c r="D116" s="101" t="s">
        <v>747</v>
      </c>
      <c r="E116" s="212"/>
      <c r="F116" s="102" t="s">
        <v>747</v>
      </c>
    </row>
    <row r="117" spans="1:6" ht="12.75">
      <c r="A117" s="103" t="s">
        <v>234</v>
      </c>
      <c r="B117" s="136"/>
      <c r="C117" s="104" t="s">
        <v>324</v>
      </c>
      <c r="D117" s="105" t="s">
        <v>748</v>
      </c>
      <c r="E117" s="213"/>
      <c r="F117" s="106" t="s">
        <v>749</v>
      </c>
    </row>
    <row r="118" spans="1:6" ht="12.75">
      <c r="A118" s="98" t="s">
        <v>750</v>
      </c>
      <c r="B118" s="99">
        <v>52</v>
      </c>
      <c r="C118" s="100" t="s">
        <v>579</v>
      </c>
      <c r="D118" s="101" t="s">
        <v>751</v>
      </c>
      <c r="E118" s="212"/>
      <c r="F118" s="102" t="s">
        <v>751</v>
      </c>
    </row>
    <row r="119" spans="1:6" ht="12.75">
      <c r="A119" s="103" t="s">
        <v>234</v>
      </c>
      <c r="B119" s="136"/>
      <c r="C119" s="104" t="s">
        <v>295</v>
      </c>
      <c r="D119" s="105" t="s">
        <v>752</v>
      </c>
      <c r="E119" s="213"/>
      <c r="F119" s="106" t="s">
        <v>753</v>
      </c>
    </row>
    <row r="120" spans="1:6" ht="12.75">
      <c r="A120" s="98" t="s">
        <v>754</v>
      </c>
      <c r="B120" s="99">
        <v>38</v>
      </c>
      <c r="C120" s="100" t="s">
        <v>567</v>
      </c>
      <c r="D120" s="101" t="s">
        <v>653</v>
      </c>
      <c r="E120" s="212"/>
      <c r="F120" s="102" t="s">
        <v>653</v>
      </c>
    </row>
    <row r="121" spans="1:6" ht="12.75">
      <c r="A121" s="103" t="s">
        <v>234</v>
      </c>
      <c r="B121" s="136"/>
      <c r="C121" s="104" t="s">
        <v>295</v>
      </c>
      <c r="D121" s="105" t="s">
        <v>755</v>
      </c>
      <c r="E121" s="213"/>
      <c r="F121" s="106" t="s">
        <v>655</v>
      </c>
    </row>
    <row r="122" spans="1:6" ht="12.75">
      <c r="A122" s="98" t="s">
        <v>756</v>
      </c>
      <c r="B122" s="99">
        <v>59</v>
      </c>
      <c r="C122" s="100" t="s">
        <v>586</v>
      </c>
      <c r="D122" s="101" t="s">
        <v>757</v>
      </c>
      <c r="E122" s="212"/>
      <c r="F122" s="102" t="s">
        <v>757</v>
      </c>
    </row>
    <row r="123" spans="1:6" ht="12.75">
      <c r="A123" s="103" t="s">
        <v>219</v>
      </c>
      <c r="B123" s="136"/>
      <c r="C123" s="104" t="s">
        <v>317</v>
      </c>
      <c r="D123" s="105" t="s">
        <v>758</v>
      </c>
      <c r="E123" s="213"/>
      <c r="F123" s="106" t="s">
        <v>759</v>
      </c>
    </row>
    <row r="124" spans="1:6" ht="12.75">
      <c r="A124" s="98" t="s">
        <v>760</v>
      </c>
      <c r="B124" s="99">
        <v>50</v>
      </c>
      <c r="C124" s="100" t="s">
        <v>479</v>
      </c>
      <c r="D124" s="101" t="s">
        <v>761</v>
      </c>
      <c r="E124" s="212"/>
      <c r="F124" s="102" t="s">
        <v>761</v>
      </c>
    </row>
    <row r="125" spans="1:6" ht="12.75">
      <c r="A125" s="103" t="s">
        <v>239</v>
      </c>
      <c r="B125" s="136"/>
      <c r="C125" s="104" t="s">
        <v>154</v>
      </c>
      <c r="D125" s="105" t="s">
        <v>762</v>
      </c>
      <c r="E125" s="213"/>
      <c r="F125" s="106" t="s">
        <v>763</v>
      </c>
    </row>
    <row r="126" spans="1:6" ht="12.75">
      <c r="A126" s="98" t="s">
        <v>764</v>
      </c>
      <c r="B126" s="99">
        <v>29</v>
      </c>
      <c r="C126" s="100" t="s">
        <v>558</v>
      </c>
      <c r="D126" s="101" t="s">
        <v>656</v>
      </c>
      <c r="E126" s="212"/>
      <c r="F126" s="102" t="s">
        <v>656</v>
      </c>
    </row>
    <row r="127" spans="1:6" ht="12.75">
      <c r="A127" s="103" t="s">
        <v>231</v>
      </c>
      <c r="B127" s="136"/>
      <c r="C127" s="104" t="s">
        <v>303</v>
      </c>
      <c r="D127" s="105" t="s">
        <v>765</v>
      </c>
      <c r="E127" s="213"/>
      <c r="F127" s="106" t="s">
        <v>657</v>
      </c>
    </row>
    <row r="128" spans="1:6" ht="12.75">
      <c r="A128" s="98" t="s">
        <v>766</v>
      </c>
      <c r="B128" s="99">
        <v>57</v>
      </c>
      <c r="C128" s="100" t="s">
        <v>584</v>
      </c>
      <c r="D128" s="101" t="s">
        <v>658</v>
      </c>
      <c r="E128" s="212"/>
      <c r="F128" s="102" t="s">
        <v>658</v>
      </c>
    </row>
    <row r="129" spans="1:6" ht="12.75">
      <c r="A129" s="103" t="s">
        <v>218</v>
      </c>
      <c r="B129" s="136"/>
      <c r="C129" s="104" t="s">
        <v>95</v>
      </c>
      <c r="D129" s="105" t="s">
        <v>767</v>
      </c>
      <c r="E129" s="213"/>
      <c r="F129" s="106" t="s">
        <v>659</v>
      </c>
    </row>
    <row r="130" spans="1:6" ht="12.75">
      <c r="A130" s="98" t="s">
        <v>768</v>
      </c>
      <c r="B130" s="99">
        <v>70</v>
      </c>
      <c r="C130" s="100" t="s">
        <v>597</v>
      </c>
      <c r="D130" s="101" t="s">
        <v>769</v>
      </c>
      <c r="E130" s="212"/>
      <c r="F130" s="102" t="s">
        <v>769</v>
      </c>
    </row>
    <row r="131" spans="1:6" ht="12.75">
      <c r="A131" s="103" t="s">
        <v>218</v>
      </c>
      <c r="B131" s="136"/>
      <c r="C131" s="104" t="s">
        <v>119</v>
      </c>
      <c r="D131" s="105" t="s">
        <v>770</v>
      </c>
      <c r="E131" s="213"/>
      <c r="F131" s="106" t="s">
        <v>771</v>
      </c>
    </row>
    <row r="132" spans="1:6" ht="12.75">
      <c r="A132" s="98" t="s">
        <v>772</v>
      </c>
      <c r="B132" s="99">
        <v>43</v>
      </c>
      <c r="C132" s="100" t="s">
        <v>571</v>
      </c>
      <c r="D132" s="101" t="s">
        <v>773</v>
      </c>
      <c r="E132" s="212"/>
      <c r="F132" s="102" t="s">
        <v>773</v>
      </c>
    </row>
    <row r="133" spans="1:6" ht="12.75">
      <c r="A133" s="103" t="s">
        <v>234</v>
      </c>
      <c r="B133" s="136"/>
      <c r="C133" s="104" t="s">
        <v>295</v>
      </c>
      <c r="D133" s="105" t="s">
        <v>774</v>
      </c>
      <c r="E133" s="213"/>
      <c r="F133" s="106" t="s">
        <v>775</v>
      </c>
    </row>
    <row r="134" spans="1:6" ht="12.75">
      <c r="A134" s="98" t="s">
        <v>776</v>
      </c>
      <c r="B134" s="99">
        <v>11</v>
      </c>
      <c r="C134" s="100" t="s">
        <v>542</v>
      </c>
      <c r="D134" s="101" t="s">
        <v>543</v>
      </c>
      <c r="E134" s="212"/>
      <c r="F134" s="102" t="s">
        <v>543</v>
      </c>
    </row>
    <row r="135" spans="1:6" ht="12.75">
      <c r="A135" s="103" t="s">
        <v>234</v>
      </c>
      <c r="B135" s="136"/>
      <c r="C135" s="104" t="s">
        <v>295</v>
      </c>
      <c r="D135" s="105" t="s">
        <v>777</v>
      </c>
      <c r="E135" s="213"/>
      <c r="F135" s="106" t="s">
        <v>545</v>
      </c>
    </row>
    <row r="136" spans="1:6" ht="12.75">
      <c r="A136" s="98" t="s">
        <v>778</v>
      </c>
      <c r="B136" s="99">
        <v>71</v>
      </c>
      <c r="C136" s="100" t="s">
        <v>598</v>
      </c>
      <c r="D136" s="101" t="s">
        <v>779</v>
      </c>
      <c r="E136" s="212"/>
      <c r="F136" s="102" t="s">
        <v>779</v>
      </c>
    </row>
    <row r="137" spans="1:6" ht="12.75">
      <c r="A137" s="103" t="s">
        <v>218</v>
      </c>
      <c r="B137" s="136"/>
      <c r="C137" s="104" t="s">
        <v>121</v>
      </c>
      <c r="D137" s="105" t="s">
        <v>780</v>
      </c>
      <c r="E137" s="213"/>
      <c r="F137" s="106" t="s">
        <v>781</v>
      </c>
    </row>
    <row r="138" spans="1:6" ht="12.75">
      <c r="A138" s="98" t="s">
        <v>782</v>
      </c>
      <c r="B138" s="99">
        <v>42</v>
      </c>
      <c r="C138" s="100" t="s">
        <v>570</v>
      </c>
      <c r="D138" s="101" t="s">
        <v>783</v>
      </c>
      <c r="E138" s="212"/>
      <c r="F138" s="102" t="s">
        <v>783</v>
      </c>
    </row>
    <row r="139" spans="1:6" ht="12.75">
      <c r="A139" s="103" t="s">
        <v>218</v>
      </c>
      <c r="B139" s="136"/>
      <c r="C139" s="104" t="s">
        <v>272</v>
      </c>
      <c r="D139" s="105" t="s">
        <v>784</v>
      </c>
      <c r="E139" s="213"/>
      <c r="F139" s="106" t="s">
        <v>785</v>
      </c>
    </row>
    <row r="140" spans="1:6" ht="12.75">
      <c r="A140" s="98" t="s">
        <v>786</v>
      </c>
      <c r="B140" s="99">
        <v>66</v>
      </c>
      <c r="C140" s="100" t="s">
        <v>593</v>
      </c>
      <c r="D140" s="101" t="s">
        <v>662</v>
      </c>
      <c r="E140" s="212"/>
      <c r="F140" s="102" t="s">
        <v>662</v>
      </c>
    </row>
    <row r="141" spans="1:6" ht="12.75">
      <c r="A141" s="103" t="s">
        <v>218</v>
      </c>
      <c r="B141" s="136"/>
      <c r="C141" s="104" t="s">
        <v>300</v>
      </c>
      <c r="D141" s="105" t="s">
        <v>787</v>
      </c>
      <c r="E141" s="213"/>
      <c r="F141" s="106" t="s">
        <v>663</v>
      </c>
    </row>
    <row r="142" spans="1:6" ht="12.75">
      <c r="A142" s="98" t="s">
        <v>788</v>
      </c>
      <c r="B142" s="99">
        <v>73</v>
      </c>
      <c r="C142" s="100" t="s">
        <v>600</v>
      </c>
      <c r="D142" s="101" t="s">
        <v>789</v>
      </c>
      <c r="E142" s="212"/>
      <c r="F142" s="102" t="s">
        <v>789</v>
      </c>
    </row>
    <row r="143" spans="1:6" ht="12.75">
      <c r="A143" s="103" t="s">
        <v>218</v>
      </c>
      <c r="B143" s="136"/>
      <c r="C143" s="104" t="s">
        <v>119</v>
      </c>
      <c r="D143" s="105" t="s">
        <v>790</v>
      </c>
      <c r="E143" s="213"/>
      <c r="F143" s="106" t="s">
        <v>791</v>
      </c>
    </row>
    <row r="144" spans="1:6" ht="12.75">
      <c r="A144" s="98" t="s">
        <v>792</v>
      </c>
      <c r="B144" s="99">
        <v>72</v>
      </c>
      <c r="C144" s="100" t="s">
        <v>599</v>
      </c>
      <c r="D144" s="101" t="s">
        <v>793</v>
      </c>
      <c r="E144" s="212"/>
      <c r="F144" s="102" t="s">
        <v>793</v>
      </c>
    </row>
    <row r="145" spans="1:6" ht="12.75">
      <c r="A145" s="103" t="s">
        <v>234</v>
      </c>
      <c r="B145" s="136"/>
      <c r="C145" s="104" t="s">
        <v>124</v>
      </c>
      <c r="D145" s="105" t="s">
        <v>794</v>
      </c>
      <c r="E145" s="213"/>
      <c r="F145" s="106" t="s">
        <v>795</v>
      </c>
    </row>
    <row r="146" spans="1:6" ht="12.75">
      <c r="A146" s="98" t="s">
        <v>796</v>
      </c>
      <c r="B146" s="99">
        <v>75</v>
      </c>
      <c r="C146" s="100" t="s">
        <v>602</v>
      </c>
      <c r="D146" s="101" t="s">
        <v>797</v>
      </c>
      <c r="E146" s="212"/>
      <c r="F146" s="102" t="s">
        <v>797</v>
      </c>
    </row>
    <row r="147" spans="1:6" ht="12.75">
      <c r="A147" s="103" t="s">
        <v>181</v>
      </c>
      <c r="B147" s="136"/>
      <c r="C147" s="104" t="s">
        <v>361</v>
      </c>
      <c r="D147" s="105" t="s">
        <v>798</v>
      </c>
      <c r="E147" s="213"/>
      <c r="F147" s="106" t="s">
        <v>799</v>
      </c>
    </row>
    <row r="148" spans="1:6" ht="12.75">
      <c r="A148" s="98" t="s">
        <v>800</v>
      </c>
      <c r="B148" s="99">
        <v>76</v>
      </c>
      <c r="C148" s="100" t="s">
        <v>603</v>
      </c>
      <c r="D148" s="101" t="s">
        <v>801</v>
      </c>
      <c r="E148" s="212"/>
      <c r="F148" s="102" t="s">
        <v>801</v>
      </c>
    </row>
    <row r="149" spans="1:6" ht="12.75">
      <c r="A149" s="103" t="s">
        <v>181</v>
      </c>
      <c r="B149" s="136"/>
      <c r="C149" s="104" t="s">
        <v>362</v>
      </c>
      <c r="D149" s="105" t="s">
        <v>802</v>
      </c>
      <c r="E149" s="213"/>
      <c r="F149" s="106" t="s">
        <v>803</v>
      </c>
    </row>
    <row r="150" spans="1:6" ht="12.75">
      <c r="A150" s="98" t="s">
        <v>804</v>
      </c>
      <c r="B150" s="99">
        <v>74</v>
      </c>
      <c r="C150" s="100" t="s">
        <v>601</v>
      </c>
      <c r="D150" s="101" t="s">
        <v>805</v>
      </c>
      <c r="E150" s="212"/>
      <c r="F150" s="102" t="s">
        <v>805</v>
      </c>
    </row>
    <row r="151" spans="1:6" ht="12.75">
      <c r="A151" s="103" t="s">
        <v>218</v>
      </c>
      <c r="B151" s="136"/>
      <c r="C151" s="104" t="s">
        <v>350</v>
      </c>
      <c r="D151" s="105" t="s">
        <v>806</v>
      </c>
      <c r="E151" s="213"/>
      <c r="F151" s="106" t="s">
        <v>807</v>
      </c>
    </row>
    <row r="152" spans="1:6" ht="12.75">
      <c r="A152" s="98" t="s">
        <v>808</v>
      </c>
      <c r="B152" s="99">
        <v>77</v>
      </c>
      <c r="C152" s="100" t="s">
        <v>604</v>
      </c>
      <c r="D152" s="101" t="s">
        <v>809</v>
      </c>
      <c r="E152" s="212"/>
      <c r="F152" s="102" t="s">
        <v>809</v>
      </c>
    </row>
    <row r="153" spans="1:6" ht="12.75">
      <c r="A153" s="103" t="s">
        <v>181</v>
      </c>
      <c r="B153" s="136"/>
      <c r="C153" s="104" t="s">
        <v>361</v>
      </c>
      <c r="D153" s="105" t="s">
        <v>810</v>
      </c>
      <c r="E153" s="213"/>
      <c r="F153" s="106" t="s">
        <v>811</v>
      </c>
    </row>
    <row r="154" spans="1:6" ht="12.75">
      <c r="A154" s="98" t="s">
        <v>812</v>
      </c>
      <c r="B154" s="99">
        <v>78</v>
      </c>
      <c r="C154" s="100" t="s">
        <v>605</v>
      </c>
      <c r="D154" s="101" t="s">
        <v>813</v>
      </c>
      <c r="E154" s="212"/>
      <c r="F154" s="102" t="s">
        <v>813</v>
      </c>
    </row>
    <row r="155" spans="1:6" ht="12.75">
      <c r="A155" s="103" t="s">
        <v>181</v>
      </c>
      <c r="B155" s="136"/>
      <c r="C155" s="104" t="s">
        <v>369</v>
      </c>
      <c r="D155" s="105" t="s">
        <v>814</v>
      </c>
      <c r="E155" s="213"/>
      <c r="F155" s="106" t="s">
        <v>815</v>
      </c>
    </row>
    <row r="156" spans="1:6" ht="12.75">
      <c r="A156" s="98" t="s">
        <v>816</v>
      </c>
      <c r="B156" s="99">
        <v>19</v>
      </c>
      <c r="C156" s="100" t="s">
        <v>546</v>
      </c>
      <c r="D156" s="101" t="s">
        <v>547</v>
      </c>
      <c r="E156" s="212"/>
      <c r="F156" s="102" t="s">
        <v>547</v>
      </c>
    </row>
    <row r="157" spans="1:6" ht="12.75">
      <c r="A157" s="103" t="s">
        <v>233</v>
      </c>
      <c r="B157" s="136"/>
      <c r="C157" s="104" t="s">
        <v>313</v>
      </c>
      <c r="D157" s="105" t="s">
        <v>817</v>
      </c>
      <c r="E157" s="213"/>
      <c r="F157" s="106" t="s">
        <v>548</v>
      </c>
    </row>
    <row r="158" spans="1:6" ht="12.75">
      <c r="A158" s="98" t="s">
        <v>818</v>
      </c>
      <c r="B158" s="99">
        <v>79</v>
      </c>
      <c r="C158" s="100" t="s">
        <v>606</v>
      </c>
      <c r="D158" s="101" t="s">
        <v>819</v>
      </c>
      <c r="E158" s="212"/>
      <c r="F158" s="102" t="s">
        <v>819</v>
      </c>
    </row>
    <row r="159" spans="1:6" ht="12.75">
      <c r="A159" s="103" t="s">
        <v>181</v>
      </c>
      <c r="B159" s="136"/>
      <c r="C159" s="104" t="s">
        <v>362</v>
      </c>
      <c r="D159" s="105" t="s">
        <v>820</v>
      </c>
      <c r="E159" s="213"/>
      <c r="F159" s="106" t="s">
        <v>821</v>
      </c>
    </row>
    <row r="160" spans="1:7" ht="12.75">
      <c r="A160" s="98" t="s">
        <v>822</v>
      </c>
      <c r="B160" s="99">
        <v>25</v>
      </c>
      <c r="C160" s="100" t="s">
        <v>554</v>
      </c>
      <c r="D160" s="101" t="s">
        <v>823</v>
      </c>
      <c r="E160" s="212"/>
      <c r="F160" s="102" t="s">
        <v>823</v>
      </c>
      <c r="G160" s="248" t="s">
        <v>832</v>
      </c>
    </row>
    <row r="161" spans="1:7" ht="12.75">
      <c r="A161" s="103" t="s">
        <v>239</v>
      </c>
      <c r="B161" s="136"/>
      <c r="C161" s="104" t="s">
        <v>32</v>
      </c>
      <c r="D161" s="105" t="s">
        <v>824</v>
      </c>
      <c r="E161" s="213"/>
      <c r="F161" s="106" t="s">
        <v>825</v>
      </c>
      <c r="G161" s="248"/>
    </row>
    <row r="162" spans="1:7" ht="12.75">
      <c r="A162" s="98" t="s">
        <v>1191</v>
      </c>
      <c r="B162" s="99">
        <v>80</v>
      </c>
      <c r="C162" s="100" t="s">
        <v>607</v>
      </c>
      <c r="D162" s="101" t="s">
        <v>826</v>
      </c>
      <c r="E162" s="212" t="s">
        <v>827</v>
      </c>
      <c r="F162" s="102" t="s">
        <v>828</v>
      </c>
      <c r="G162" s="248" t="s">
        <v>832</v>
      </c>
    </row>
    <row r="163" spans="1:7" ht="12.75">
      <c r="A163" s="103" t="s">
        <v>181</v>
      </c>
      <c r="B163" s="136"/>
      <c r="C163" s="104" t="s">
        <v>362</v>
      </c>
      <c r="D163" s="105" t="s">
        <v>829</v>
      </c>
      <c r="E163" s="213" t="s">
        <v>830</v>
      </c>
      <c r="F163" s="106" t="s">
        <v>831</v>
      </c>
      <c r="G163" s="248"/>
    </row>
    <row r="164" spans="1:7" ht="13.5">
      <c r="A164" s="98"/>
      <c r="B164" s="99">
        <v>51</v>
      </c>
      <c r="C164" s="100" t="s">
        <v>578</v>
      </c>
      <c r="D164" s="265"/>
      <c r="E164" s="164" t="s">
        <v>1166</v>
      </c>
      <c r="F164" s="165"/>
      <c r="G164" s="248"/>
    </row>
    <row r="165" spans="1:7" ht="13.5">
      <c r="A165" s="103" t="s">
        <v>217</v>
      </c>
      <c r="B165" s="136"/>
      <c r="C165" s="104" t="s">
        <v>305</v>
      </c>
      <c r="D165" s="266" t="s">
        <v>1192</v>
      </c>
      <c r="E165" s="166"/>
      <c r="F165" s="167"/>
      <c r="G165" s="248"/>
    </row>
  </sheetData>
  <mergeCells count="3">
    <mergeCell ref="A2:F2"/>
    <mergeCell ref="A3:F3"/>
    <mergeCell ref="A4:F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A1">
      <selection activeCell="A7" sqref="A7"/>
    </sheetView>
  </sheetViews>
  <sheetFormatPr defaultColWidth="9.140625" defaultRowHeight="12.75"/>
  <cols>
    <col min="1" max="1" width="7.140625" style="95" customWidth="1"/>
    <col min="2" max="2" width="4.28125" style="95" customWidth="1"/>
    <col min="3" max="3" width="23.421875" style="95" customWidth="1"/>
    <col min="4" max="13" width="6.7109375" style="95" customWidth="1"/>
    <col min="14" max="14" width="14.57421875" style="95" customWidth="1"/>
    <col min="15" max="16" width="9.140625" style="95" customWidth="1"/>
  </cols>
  <sheetData>
    <row r="1" spans="1:14" ht="12.75" customHeight="1">
      <c r="A1" s="140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5.75">
      <c r="A2" s="255" t="str">
        <f>Startlist!$F2</f>
        <v>Harju Rally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5">
      <c r="A3" s="256" t="str">
        <f>Startlist!$F3</f>
        <v>23-24 May 2014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15">
      <c r="A4" s="256" t="str">
        <f>Startlist!$F4</f>
        <v>Harjumaa, ESTONIA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4" ht="15">
      <c r="A5" s="11" t="s">
        <v>185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2.75">
      <c r="A6" s="76" t="s">
        <v>196</v>
      </c>
      <c r="B6" s="68" t="s">
        <v>197</v>
      </c>
      <c r="C6" s="69" t="s">
        <v>198</v>
      </c>
      <c r="D6" s="257" t="s">
        <v>236</v>
      </c>
      <c r="E6" s="258"/>
      <c r="F6" s="258"/>
      <c r="G6" s="258"/>
      <c r="H6" s="258"/>
      <c r="I6" s="258"/>
      <c r="J6" s="258"/>
      <c r="K6" s="258"/>
      <c r="L6" s="259"/>
      <c r="M6" s="67" t="s">
        <v>207</v>
      </c>
      <c r="N6" s="67" t="s">
        <v>222</v>
      </c>
    </row>
    <row r="7" spans="1:14" ht="12.75">
      <c r="A7" s="75" t="s">
        <v>224</v>
      </c>
      <c r="B7" s="70"/>
      <c r="C7" s="71" t="s">
        <v>194</v>
      </c>
      <c r="D7" s="72" t="s">
        <v>199</v>
      </c>
      <c r="E7" s="108" t="s">
        <v>200</v>
      </c>
      <c r="F7" s="108" t="s">
        <v>201</v>
      </c>
      <c r="G7" s="108" t="s">
        <v>202</v>
      </c>
      <c r="H7" s="108" t="s">
        <v>203</v>
      </c>
      <c r="I7" s="108" t="s">
        <v>204</v>
      </c>
      <c r="J7" s="108" t="s">
        <v>205</v>
      </c>
      <c r="K7" s="185" t="s">
        <v>229</v>
      </c>
      <c r="L7" s="73">
        <v>9</v>
      </c>
      <c r="M7" s="74"/>
      <c r="N7" s="75" t="s">
        <v>223</v>
      </c>
    </row>
    <row r="8" spans="1:15" ht="12.75">
      <c r="A8" s="150" t="s">
        <v>471</v>
      </c>
      <c r="B8" s="163">
        <v>4</v>
      </c>
      <c r="C8" s="152" t="s">
        <v>538</v>
      </c>
      <c r="D8" s="153" t="s">
        <v>539</v>
      </c>
      <c r="E8" s="154" t="s">
        <v>844</v>
      </c>
      <c r="F8" s="154" t="s">
        <v>861</v>
      </c>
      <c r="G8" s="154" t="s">
        <v>862</v>
      </c>
      <c r="H8" s="154" t="s">
        <v>1227</v>
      </c>
      <c r="I8" s="154" t="s">
        <v>1228</v>
      </c>
      <c r="J8" s="154" t="s">
        <v>1229</v>
      </c>
      <c r="K8" s="154" t="s">
        <v>1465</v>
      </c>
      <c r="L8" s="155" t="s">
        <v>1466</v>
      </c>
      <c r="M8" s="144"/>
      <c r="N8" s="145" t="s">
        <v>1467</v>
      </c>
      <c r="O8" s="119"/>
    </row>
    <row r="9" spans="1:15" ht="12.75">
      <c r="A9" s="146" t="s">
        <v>230</v>
      </c>
      <c r="B9" s="156"/>
      <c r="C9" s="157" t="s">
        <v>242</v>
      </c>
      <c r="D9" s="158" t="s">
        <v>732</v>
      </c>
      <c r="E9" s="159" t="s">
        <v>474</v>
      </c>
      <c r="F9" s="159" t="s">
        <v>842</v>
      </c>
      <c r="G9" s="159" t="s">
        <v>474</v>
      </c>
      <c r="H9" s="159" t="s">
        <v>1230</v>
      </c>
      <c r="I9" s="159" t="s">
        <v>474</v>
      </c>
      <c r="J9" s="159" t="s">
        <v>474</v>
      </c>
      <c r="K9" s="159" t="s">
        <v>842</v>
      </c>
      <c r="L9" s="160" t="s">
        <v>474</v>
      </c>
      <c r="M9" s="161"/>
      <c r="N9" s="162" t="s">
        <v>475</v>
      </c>
      <c r="O9" s="119"/>
    </row>
    <row r="10" spans="1:15" ht="12.75">
      <c r="A10" s="150" t="s">
        <v>843</v>
      </c>
      <c r="B10" s="151">
        <v>2</v>
      </c>
      <c r="C10" s="152" t="s">
        <v>479</v>
      </c>
      <c r="D10" s="153" t="s">
        <v>480</v>
      </c>
      <c r="E10" s="154" t="s">
        <v>839</v>
      </c>
      <c r="F10" s="154" t="s">
        <v>840</v>
      </c>
      <c r="G10" s="154" t="s">
        <v>841</v>
      </c>
      <c r="H10" s="154" t="s">
        <v>1231</v>
      </c>
      <c r="I10" s="154" t="s">
        <v>1232</v>
      </c>
      <c r="J10" s="154" t="s">
        <v>1233</v>
      </c>
      <c r="K10" s="154" t="s">
        <v>1468</v>
      </c>
      <c r="L10" s="155" t="s">
        <v>1469</v>
      </c>
      <c r="M10" s="144"/>
      <c r="N10" s="145" t="s">
        <v>1470</v>
      </c>
      <c r="O10" s="119"/>
    </row>
    <row r="11" spans="1:15" ht="12.75">
      <c r="A11" s="146" t="s">
        <v>143</v>
      </c>
      <c r="B11" s="156"/>
      <c r="C11" s="157" t="s">
        <v>5</v>
      </c>
      <c r="D11" s="158" t="s">
        <v>481</v>
      </c>
      <c r="E11" s="159" t="s">
        <v>491</v>
      </c>
      <c r="F11" s="159" t="s">
        <v>474</v>
      </c>
      <c r="G11" s="159" t="s">
        <v>842</v>
      </c>
      <c r="H11" s="159" t="s">
        <v>853</v>
      </c>
      <c r="I11" s="159" t="s">
        <v>870</v>
      </c>
      <c r="J11" s="159" t="s">
        <v>842</v>
      </c>
      <c r="K11" s="159" t="s">
        <v>847</v>
      </c>
      <c r="L11" s="160" t="s">
        <v>842</v>
      </c>
      <c r="M11" s="161"/>
      <c r="N11" s="162" t="s">
        <v>1471</v>
      </c>
      <c r="O11" s="119"/>
    </row>
    <row r="12" spans="1:15" ht="12.75">
      <c r="A12" s="150" t="s">
        <v>849</v>
      </c>
      <c r="B12" s="151">
        <v>1</v>
      </c>
      <c r="C12" s="152" t="s">
        <v>472</v>
      </c>
      <c r="D12" s="153" t="s">
        <v>473</v>
      </c>
      <c r="E12" s="154" t="s">
        <v>863</v>
      </c>
      <c r="F12" s="154" t="s">
        <v>864</v>
      </c>
      <c r="G12" s="154" t="s">
        <v>865</v>
      </c>
      <c r="H12" s="154" t="s">
        <v>1240</v>
      </c>
      <c r="I12" s="154" t="s">
        <v>1241</v>
      </c>
      <c r="J12" s="154" t="s">
        <v>1242</v>
      </c>
      <c r="K12" s="154" t="s">
        <v>1035</v>
      </c>
      <c r="L12" s="155" t="s">
        <v>1472</v>
      </c>
      <c r="M12" s="144"/>
      <c r="N12" s="145" t="s">
        <v>1473</v>
      </c>
      <c r="O12" s="119"/>
    </row>
    <row r="13" spans="1:15" ht="12.75">
      <c r="A13" s="146" t="s">
        <v>143</v>
      </c>
      <c r="B13" s="156"/>
      <c r="C13" s="157" t="s">
        <v>244</v>
      </c>
      <c r="D13" s="158" t="s">
        <v>474</v>
      </c>
      <c r="E13" s="159" t="s">
        <v>866</v>
      </c>
      <c r="F13" s="159" t="s">
        <v>500</v>
      </c>
      <c r="G13" s="159" t="s">
        <v>491</v>
      </c>
      <c r="H13" s="159" t="s">
        <v>854</v>
      </c>
      <c r="I13" s="159" t="s">
        <v>842</v>
      </c>
      <c r="J13" s="159" t="s">
        <v>847</v>
      </c>
      <c r="K13" s="159" t="s">
        <v>474</v>
      </c>
      <c r="L13" s="160" t="s">
        <v>847</v>
      </c>
      <c r="M13" s="161"/>
      <c r="N13" s="162" t="s">
        <v>716</v>
      </c>
      <c r="O13" s="119"/>
    </row>
    <row r="14" spans="1:15" ht="12.75">
      <c r="A14" s="150" t="s">
        <v>855</v>
      </c>
      <c r="B14" s="151">
        <v>82</v>
      </c>
      <c r="C14" s="152" t="s">
        <v>489</v>
      </c>
      <c r="D14" s="153" t="s">
        <v>490</v>
      </c>
      <c r="E14" s="154" t="s">
        <v>844</v>
      </c>
      <c r="F14" s="154" t="s">
        <v>845</v>
      </c>
      <c r="G14" s="154" t="s">
        <v>846</v>
      </c>
      <c r="H14" s="154" t="s">
        <v>1234</v>
      </c>
      <c r="I14" s="154" t="s">
        <v>1235</v>
      </c>
      <c r="J14" s="154" t="s">
        <v>1236</v>
      </c>
      <c r="K14" s="154" t="s">
        <v>1474</v>
      </c>
      <c r="L14" s="155" t="s">
        <v>1475</v>
      </c>
      <c r="M14" s="144"/>
      <c r="N14" s="145" t="s">
        <v>1476</v>
      </c>
      <c r="O14" s="119"/>
    </row>
    <row r="15" spans="1:15" ht="12.75">
      <c r="A15" s="146" t="s">
        <v>230</v>
      </c>
      <c r="B15" s="156"/>
      <c r="C15" s="157" t="s">
        <v>242</v>
      </c>
      <c r="D15" s="158" t="s">
        <v>491</v>
      </c>
      <c r="E15" s="159" t="s">
        <v>474</v>
      </c>
      <c r="F15" s="159" t="s">
        <v>847</v>
      </c>
      <c r="G15" s="159" t="s">
        <v>848</v>
      </c>
      <c r="H15" s="159" t="s">
        <v>474</v>
      </c>
      <c r="I15" s="159" t="s">
        <v>854</v>
      </c>
      <c r="J15" s="159" t="s">
        <v>854</v>
      </c>
      <c r="K15" s="159" t="s">
        <v>854</v>
      </c>
      <c r="L15" s="160" t="s">
        <v>854</v>
      </c>
      <c r="M15" s="161"/>
      <c r="N15" s="162" t="s">
        <v>1477</v>
      </c>
      <c r="O15" s="119"/>
    </row>
    <row r="16" spans="1:15" ht="12.75">
      <c r="A16" s="150" t="s">
        <v>860</v>
      </c>
      <c r="B16" s="151">
        <v>9</v>
      </c>
      <c r="C16" s="152" t="s">
        <v>516</v>
      </c>
      <c r="D16" s="153" t="s">
        <v>517</v>
      </c>
      <c r="E16" s="154" t="s">
        <v>867</v>
      </c>
      <c r="F16" s="154" t="s">
        <v>868</v>
      </c>
      <c r="G16" s="154" t="s">
        <v>869</v>
      </c>
      <c r="H16" s="154" t="s">
        <v>1243</v>
      </c>
      <c r="I16" s="154" t="s">
        <v>1244</v>
      </c>
      <c r="J16" s="154" t="s">
        <v>869</v>
      </c>
      <c r="K16" s="154" t="s">
        <v>1478</v>
      </c>
      <c r="L16" s="155" t="s">
        <v>1479</v>
      </c>
      <c r="M16" s="144"/>
      <c r="N16" s="145" t="s">
        <v>1480</v>
      </c>
      <c r="O16" s="119"/>
    </row>
    <row r="17" spans="1:15" ht="12.75">
      <c r="A17" s="146" t="s">
        <v>230</v>
      </c>
      <c r="B17" s="156"/>
      <c r="C17" s="157" t="s">
        <v>242</v>
      </c>
      <c r="D17" s="158" t="s">
        <v>522</v>
      </c>
      <c r="E17" s="159" t="s">
        <v>848</v>
      </c>
      <c r="F17" s="159" t="s">
        <v>870</v>
      </c>
      <c r="G17" s="159" t="s">
        <v>877</v>
      </c>
      <c r="H17" s="159" t="s">
        <v>866</v>
      </c>
      <c r="I17" s="159" t="s">
        <v>859</v>
      </c>
      <c r="J17" s="159" t="s">
        <v>866</v>
      </c>
      <c r="K17" s="159" t="s">
        <v>500</v>
      </c>
      <c r="L17" s="160" t="s">
        <v>509</v>
      </c>
      <c r="M17" s="161"/>
      <c r="N17" s="162" t="s">
        <v>1481</v>
      </c>
      <c r="O17" s="119"/>
    </row>
    <row r="18" spans="1:15" ht="12.75">
      <c r="A18" s="150" t="s">
        <v>493</v>
      </c>
      <c r="B18" s="151">
        <v>10</v>
      </c>
      <c r="C18" s="152" t="s">
        <v>502</v>
      </c>
      <c r="D18" s="153" t="s">
        <v>503</v>
      </c>
      <c r="E18" s="154" t="s">
        <v>878</v>
      </c>
      <c r="F18" s="154" t="s">
        <v>879</v>
      </c>
      <c r="G18" s="154" t="s">
        <v>880</v>
      </c>
      <c r="H18" s="154" t="s">
        <v>1248</v>
      </c>
      <c r="I18" s="154" t="s">
        <v>1249</v>
      </c>
      <c r="J18" s="154" t="s">
        <v>869</v>
      </c>
      <c r="K18" s="154" t="s">
        <v>1482</v>
      </c>
      <c r="L18" s="155" t="s">
        <v>1483</v>
      </c>
      <c r="M18" s="144"/>
      <c r="N18" s="145" t="s">
        <v>1484</v>
      </c>
      <c r="O18" s="119"/>
    </row>
    <row r="19" spans="1:15" ht="12.75">
      <c r="A19" s="146" t="s">
        <v>230</v>
      </c>
      <c r="B19" s="156"/>
      <c r="C19" s="157" t="s">
        <v>242</v>
      </c>
      <c r="D19" s="158" t="s">
        <v>504</v>
      </c>
      <c r="E19" s="159" t="s">
        <v>877</v>
      </c>
      <c r="F19" s="159" t="s">
        <v>877</v>
      </c>
      <c r="G19" s="159" t="s">
        <v>870</v>
      </c>
      <c r="H19" s="159" t="s">
        <v>1411</v>
      </c>
      <c r="I19" s="159" t="s">
        <v>509</v>
      </c>
      <c r="J19" s="159" t="s">
        <v>866</v>
      </c>
      <c r="K19" s="159" t="s">
        <v>504</v>
      </c>
      <c r="L19" s="160" t="s">
        <v>870</v>
      </c>
      <c r="M19" s="161"/>
      <c r="N19" s="162" t="s">
        <v>1485</v>
      </c>
      <c r="O19" s="119"/>
    </row>
    <row r="20" spans="1:15" ht="12.75">
      <c r="A20" s="150" t="s">
        <v>1486</v>
      </c>
      <c r="B20" s="151">
        <v>8</v>
      </c>
      <c r="C20" s="152" t="s">
        <v>507</v>
      </c>
      <c r="D20" s="153" t="s">
        <v>508</v>
      </c>
      <c r="E20" s="154" t="s">
        <v>874</v>
      </c>
      <c r="F20" s="154" t="s">
        <v>875</v>
      </c>
      <c r="G20" s="154" t="s">
        <v>876</v>
      </c>
      <c r="H20" s="154" t="s">
        <v>1250</v>
      </c>
      <c r="I20" s="154" t="s">
        <v>1251</v>
      </c>
      <c r="J20" s="154" t="s">
        <v>1252</v>
      </c>
      <c r="K20" s="154" t="s">
        <v>1487</v>
      </c>
      <c r="L20" s="155" t="s">
        <v>1488</v>
      </c>
      <c r="M20" s="144"/>
      <c r="N20" s="145" t="s">
        <v>1489</v>
      </c>
      <c r="O20" s="119"/>
    </row>
    <row r="21" spans="1:15" ht="12.75">
      <c r="A21" s="146" t="s">
        <v>230</v>
      </c>
      <c r="B21" s="156"/>
      <c r="C21" s="157" t="s">
        <v>241</v>
      </c>
      <c r="D21" s="158" t="s">
        <v>509</v>
      </c>
      <c r="E21" s="159" t="s">
        <v>882</v>
      </c>
      <c r="F21" s="159" t="s">
        <v>883</v>
      </c>
      <c r="G21" s="159" t="s">
        <v>522</v>
      </c>
      <c r="H21" s="159" t="s">
        <v>509</v>
      </c>
      <c r="I21" s="159" t="s">
        <v>883</v>
      </c>
      <c r="J21" s="159" t="s">
        <v>509</v>
      </c>
      <c r="K21" s="159" t="s">
        <v>509</v>
      </c>
      <c r="L21" s="160" t="s">
        <v>859</v>
      </c>
      <c r="M21" s="161"/>
      <c r="N21" s="162" t="s">
        <v>1490</v>
      </c>
      <c r="O21" s="119"/>
    </row>
    <row r="22" spans="1:15" ht="12.75">
      <c r="A22" s="150" t="s">
        <v>1491</v>
      </c>
      <c r="B22" s="151">
        <v>14</v>
      </c>
      <c r="C22" s="152" t="s">
        <v>512</v>
      </c>
      <c r="D22" s="153" t="s">
        <v>513</v>
      </c>
      <c r="E22" s="154" t="s">
        <v>884</v>
      </c>
      <c r="F22" s="154" t="s">
        <v>885</v>
      </c>
      <c r="G22" s="154" t="s">
        <v>886</v>
      </c>
      <c r="H22" s="154" t="s">
        <v>1253</v>
      </c>
      <c r="I22" s="154" t="s">
        <v>1254</v>
      </c>
      <c r="J22" s="154" t="s">
        <v>1255</v>
      </c>
      <c r="K22" s="154" t="s">
        <v>1031</v>
      </c>
      <c r="L22" s="155" t="s">
        <v>1492</v>
      </c>
      <c r="M22" s="144"/>
      <c r="N22" s="145" t="s">
        <v>1493</v>
      </c>
      <c r="O22" s="119"/>
    </row>
    <row r="23" spans="1:15" ht="12.75">
      <c r="A23" s="146" t="s">
        <v>143</v>
      </c>
      <c r="B23" s="156"/>
      <c r="C23" s="157" t="s">
        <v>150</v>
      </c>
      <c r="D23" s="158" t="s">
        <v>514</v>
      </c>
      <c r="E23" s="159" t="s">
        <v>514</v>
      </c>
      <c r="F23" s="159" t="s">
        <v>522</v>
      </c>
      <c r="G23" s="159" t="s">
        <v>882</v>
      </c>
      <c r="H23" s="159" t="s">
        <v>514</v>
      </c>
      <c r="I23" s="159" t="s">
        <v>890</v>
      </c>
      <c r="J23" s="159" t="s">
        <v>514</v>
      </c>
      <c r="K23" s="159" t="s">
        <v>1598</v>
      </c>
      <c r="L23" s="160" t="s">
        <v>1599</v>
      </c>
      <c r="M23" s="161"/>
      <c r="N23" s="162" t="s">
        <v>1494</v>
      </c>
      <c r="O23" s="119"/>
    </row>
    <row r="24" spans="1:15" ht="12.75">
      <c r="A24" s="150" t="s">
        <v>1495</v>
      </c>
      <c r="B24" s="151">
        <v>22</v>
      </c>
      <c r="C24" s="152" t="s">
        <v>551</v>
      </c>
      <c r="D24" s="153" t="s">
        <v>609</v>
      </c>
      <c r="E24" s="154" t="s">
        <v>891</v>
      </c>
      <c r="F24" s="154" t="s">
        <v>892</v>
      </c>
      <c r="G24" s="154" t="s">
        <v>893</v>
      </c>
      <c r="H24" s="154" t="s">
        <v>1274</v>
      </c>
      <c r="I24" s="154" t="s">
        <v>1275</v>
      </c>
      <c r="J24" s="154" t="s">
        <v>1276</v>
      </c>
      <c r="K24" s="154" t="s">
        <v>1496</v>
      </c>
      <c r="L24" s="155" t="s">
        <v>1497</v>
      </c>
      <c r="M24" s="144"/>
      <c r="N24" s="145" t="s">
        <v>1498</v>
      </c>
      <c r="O24" s="119"/>
    </row>
    <row r="25" spans="1:15" ht="12.75">
      <c r="A25" s="146" t="s">
        <v>234</v>
      </c>
      <c r="B25" s="156"/>
      <c r="C25" s="157" t="s">
        <v>295</v>
      </c>
      <c r="D25" s="158" t="s">
        <v>610</v>
      </c>
      <c r="E25" s="159" t="s">
        <v>622</v>
      </c>
      <c r="F25" s="159" t="s">
        <v>894</v>
      </c>
      <c r="G25" s="159" t="s">
        <v>894</v>
      </c>
      <c r="H25" s="159" t="s">
        <v>530</v>
      </c>
      <c r="I25" s="159" t="s">
        <v>894</v>
      </c>
      <c r="J25" s="159" t="s">
        <v>622</v>
      </c>
      <c r="K25" s="159" t="s">
        <v>899</v>
      </c>
      <c r="L25" s="160" t="s">
        <v>899</v>
      </c>
      <c r="M25" s="161"/>
      <c r="N25" s="162" t="s">
        <v>1499</v>
      </c>
      <c r="O25" s="119"/>
    </row>
    <row r="26" spans="1:15" ht="12.75">
      <c r="A26" s="150" t="s">
        <v>1500</v>
      </c>
      <c r="B26" s="151">
        <v>30</v>
      </c>
      <c r="C26" s="152" t="s">
        <v>559</v>
      </c>
      <c r="D26" s="153" t="s">
        <v>648</v>
      </c>
      <c r="E26" s="154" t="s">
        <v>919</v>
      </c>
      <c r="F26" s="154" t="s">
        <v>920</v>
      </c>
      <c r="G26" s="154" t="s">
        <v>921</v>
      </c>
      <c r="H26" s="154" t="s">
        <v>1270</v>
      </c>
      <c r="I26" s="154" t="s">
        <v>1271</v>
      </c>
      <c r="J26" s="154" t="s">
        <v>893</v>
      </c>
      <c r="K26" s="154" t="s">
        <v>1532</v>
      </c>
      <c r="L26" s="155" t="s">
        <v>1533</v>
      </c>
      <c r="M26" s="144"/>
      <c r="N26" s="145" t="s">
        <v>1534</v>
      </c>
      <c r="O26" s="119"/>
    </row>
    <row r="27" spans="1:15" ht="12.75">
      <c r="A27" s="146" t="s">
        <v>233</v>
      </c>
      <c r="B27" s="156"/>
      <c r="C27" s="157" t="s">
        <v>357</v>
      </c>
      <c r="D27" s="158" t="s">
        <v>693</v>
      </c>
      <c r="E27" s="159" t="s">
        <v>904</v>
      </c>
      <c r="F27" s="159" t="s">
        <v>530</v>
      </c>
      <c r="G27" s="159" t="s">
        <v>905</v>
      </c>
      <c r="H27" s="159" t="s">
        <v>1412</v>
      </c>
      <c r="I27" s="159" t="s">
        <v>1258</v>
      </c>
      <c r="J27" s="159" t="s">
        <v>1273</v>
      </c>
      <c r="K27" s="159" t="s">
        <v>935</v>
      </c>
      <c r="L27" s="160" t="s">
        <v>610</v>
      </c>
      <c r="M27" s="161"/>
      <c r="N27" s="162" t="s">
        <v>1535</v>
      </c>
      <c r="O27" s="119"/>
    </row>
    <row r="28" spans="1:15" ht="12.75">
      <c r="A28" s="150" t="s">
        <v>608</v>
      </c>
      <c r="B28" s="151">
        <v>17</v>
      </c>
      <c r="C28" s="152" t="s">
        <v>535</v>
      </c>
      <c r="D28" s="153" t="s">
        <v>536</v>
      </c>
      <c r="E28" s="154" t="s">
        <v>900</v>
      </c>
      <c r="F28" s="154" t="s">
        <v>901</v>
      </c>
      <c r="G28" s="154" t="s">
        <v>902</v>
      </c>
      <c r="H28" s="154" t="s">
        <v>1259</v>
      </c>
      <c r="I28" s="154" t="s">
        <v>1260</v>
      </c>
      <c r="J28" s="154" t="s">
        <v>1261</v>
      </c>
      <c r="K28" s="154" t="s">
        <v>1501</v>
      </c>
      <c r="L28" s="155" t="s">
        <v>1502</v>
      </c>
      <c r="M28" s="144"/>
      <c r="N28" s="145" t="s">
        <v>1503</v>
      </c>
      <c r="O28" s="119"/>
    </row>
    <row r="29" spans="1:15" ht="12.75">
      <c r="A29" s="146" t="s">
        <v>239</v>
      </c>
      <c r="B29" s="156"/>
      <c r="C29" s="157" t="s">
        <v>154</v>
      </c>
      <c r="D29" s="158" t="s">
        <v>654</v>
      </c>
      <c r="E29" s="159" t="s">
        <v>976</v>
      </c>
      <c r="F29" s="159" t="s">
        <v>904</v>
      </c>
      <c r="G29" s="159" t="s">
        <v>622</v>
      </c>
      <c r="H29" s="159" t="s">
        <v>922</v>
      </c>
      <c r="I29" s="159" t="s">
        <v>899</v>
      </c>
      <c r="J29" s="159" t="s">
        <v>903</v>
      </c>
      <c r="K29" s="159" t="s">
        <v>905</v>
      </c>
      <c r="L29" s="160" t="s">
        <v>1257</v>
      </c>
      <c r="M29" s="161"/>
      <c r="N29" s="162" t="s">
        <v>1504</v>
      </c>
      <c r="O29" s="119"/>
    </row>
    <row r="30" spans="1:15" ht="12.75">
      <c r="A30" s="150" t="s">
        <v>1509</v>
      </c>
      <c r="B30" s="151">
        <v>12</v>
      </c>
      <c r="C30" s="152" t="s">
        <v>524</v>
      </c>
      <c r="D30" s="153" t="s">
        <v>525</v>
      </c>
      <c r="E30" s="154" t="s">
        <v>895</v>
      </c>
      <c r="F30" s="154" t="s">
        <v>896</v>
      </c>
      <c r="G30" s="154" t="s">
        <v>897</v>
      </c>
      <c r="H30" s="154" t="s">
        <v>1256</v>
      </c>
      <c r="I30" s="154" t="s">
        <v>939</v>
      </c>
      <c r="J30" s="154" t="s">
        <v>948</v>
      </c>
      <c r="K30" s="154" t="s">
        <v>1505</v>
      </c>
      <c r="L30" s="155" t="s">
        <v>1506</v>
      </c>
      <c r="M30" s="144"/>
      <c r="N30" s="145" t="s">
        <v>1507</v>
      </c>
      <c r="O30" s="119"/>
    </row>
    <row r="31" spans="1:15" ht="12.75">
      <c r="A31" s="146" t="s">
        <v>233</v>
      </c>
      <c r="B31" s="156"/>
      <c r="C31" s="157" t="s">
        <v>250</v>
      </c>
      <c r="D31" s="158" t="s">
        <v>622</v>
      </c>
      <c r="E31" s="159" t="s">
        <v>927</v>
      </c>
      <c r="F31" s="159" t="s">
        <v>905</v>
      </c>
      <c r="G31" s="159" t="s">
        <v>530</v>
      </c>
      <c r="H31" s="159" t="s">
        <v>610</v>
      </c>
      <c r="I31" s="159" t="s">
        <v>904</v>
      </c>
      <c r="J31" s="159" t="s">
        <v>937</v>
      </c>
      <c r="K31" s="159" t="s">
        <v>1268</v>
      </c>
      <c r="L31" s="160" t="s">
        <v>1525</v>
      </c>
      <c r="M31" s="161"/>
      <c r="N31" s="162" t="s">
        <v>1508</v>
      </c>
      <c r="O31" s="119"/>
    </row>
    <row r="32" spans="1:15" ht="12.75">
      <c r="A32" s="150" t="s">
        <v>612</v>
      </c>
      <c r="B32" s="151">
        <v>39</v>
      </c>
      <c r="C32" s="152" t="s">
        <v>568</v>
      </c>
      <c r="D32" s="153" t="s">
        <v>640</v>
      </c>
      <c r="E32" s="154" t="s">
        <v>978</v>
      </c>
      <c r="F32" s="154" t="s">
        <v>979</v>
      </c>
      <c r="G32" s="154" t="s">
        <v>911</v>
      </c>
      <c r="H32" s="154" t="s">
        <v>1281</v>
      </c>
      <c r="I32" s="154" t="s">
        <v>1282</v>
      </c>
      <c r="J32" s="154" t="s">
        <v>893</v>
      </c>
      <c r="K32" s="154" t="s">
        <v>1536</v>
      </c>
      <c r="L32" s="155" t="s">
        <v>1537</v>
      </c>
      <c r="M32" s="144"/>
      <c r="N32" s="145" t="s">
        <v>1538</v>
      </c>
      <c r="O32" s="119"/>
    </row>
    <row r="33" spans="1:15" ht="12.75">
      <c r="A33" s="146" t="s">
        <v>230</v>
      </c>
      <c r="B33" s="156"/>
      <c r="C33" s="157" t="s">
        <v>242</v>
      </c>
      <c r="D33" s="158" t="s">
        <v>683</v>
      </c>
      <c r="E33" s="159" t="s">
        <v>1042</v>
      </c>
      <c r="F33" s="159" t="s">
        <v>980</v>
      </c>
      <c r="G33" s="159" t="s">
        <v>981</v>
      </c>
      <c r="H33" s="159" t="s">
        <v>683</v>
      </c>
      <c r="I33" s="159" t="s">
        <v>1413</v>
      </c>
      <c r="J33" s="159" t="s">
        <v>1284</v>
      </c>
      <c r="K33" s="159" t="s">
        <v>1283</v>
      </c>
      <c r="L33" s="160" t="s">
        <v>1284</v>
      </c>
      <c r="M33" s="161"/>
      <c r="N33" s="162" t="s">
        <v>1539</v>
      </c>
      <c r="O33" s="119"/>
    </row>
    <row r="34" spans="1:15" ht="12.75">
      <c r="A34" s="150" t="s">
        <v>1264</v>
      </c>
      <c r="B34" s="151">
        <v>11</v>
      </c>
      <c r="C34" s="152" t="s">
        <v>542</v>
      </c>
      <c r="D34" s="153" t="s">
        <v>543</v>
      </c>
      <c r="E34" s="154" t="s">
        <v>906</v>
      </c>
      <c r="F34" s="154" t="s">
        <v>907</v>
      </c>
      <c r="G34" s="154" t="s">
        <v>908</v>
      </c>
      <c r="H34" s="154" t="s">
        <v>1262</v>
      </c>
      <c r="I34" s="154" t="s">
        <v>907</v>
      </c>
      <c r="J34" s="154" t="s">
        <v>1263</v>
      </c>
      <c r="K34" s="154" t="s">
        <v>1510</v>
      </c>
      <c r="L34" s="155" t="s">
        <v>1511</v>
      </c>
      <c r="M34" s="144"/>
      <c r="N34" s="145" t="s">
        <v>1512</v>
      </c>
      <c r="O34" s="119"/>
    </row>
    <row r="35" spans="1:15" ht="12.75">
      <c r="A35" s="146" t="s">
        <v>234</v>
      </c>
      <c r="B35" s="156"/>
      <c r="C35" s="157" t="s">
        <v>295</v>
      </c>
      <c r="D35" s="158" t="s">
        <v>777</v>
      </c>
      <c r="E35" s="159" t="s">
        <v>894</v>
      </c>
      <c r="F35" s="159" t="s">
        <v>632</v>
      </c>
      <c r="G35" s="159" t="s">
        <v>903</v>
      </c>
      <c r="H35" s="159" t="s">
        <v>1163</v>
      </c>
      <c r="I35" s="159" t="s">
        <v>905</v>
      </c>
      <c r="J35" s="159" t="s">
        <v>899</v>
      </c>
      <c r="K35" s="159" t="s">
        <v>1272</v>
      </c>
      <c r="L35" s="160" t="s">
        <v>622</v>
      </c>
      <c r="M35" s="161"/>
      <c r="N35" s="162" t="s">
        <v>1513</v>
      </c>
      <c r="O35" s="119"/>
    </row>
    <row r="36" spans="1:15" ht="12.75">
      <c r="A36" s="150" t="s">
        <v>616</v>
      </c>
      <c r="B36" s="151">
        <v>23</v>
      </c>
      <c r="C36" s="152" t="s">
        <v>552</v>
      </c>
      <c r="D36" s="153" t="s">
        <v>642</v>
      </c>
      <c r="E36" s="154" t="s">
        <v>924</v>
      </c>
      <c r="F36" s="154" t="s">
        <v>896</v>
      </c>
      <c r="G36" s="154" t="s">
        <v>925</v>
      </c>
      <c r="H36" s="154" t="s">
        <v>1278</v>
      </c>
      <c r="I36" s="154" t="s">
        <v>1279</v>
      </c>
      <c r="J36" s="154" t="s">
        <v>1150</v>
      </c>
      <c r="K36" s="154" t="s">
        <v>1514</v>
      </c>
      <c r="L36" s="155" t="s">
        <v>1515</v>
      </c>
      <c r="M36" s="144"/>
      <c r="N36" s="145" t="s">
        <v>1516</v>
      </c>
      <c r="O36" s="119"/>
    </row>
    <row r="37" spans="1:15" ht="12.75">
      <c r="A37" s="146" t="s">
        <v>239</v>
      </c>
      <c r="B37" s="156"/>
      <c r="C37" s="157" t="s">
        <v>154</v>
      </c>
      <c r="D37" s="158" t="s">
        <v>685</v>
      </c>
      <c r="E37" s="159" t="s">
        <v>958</v>
      </c>
      <c r="F37" s="159" t="s">
        <v>905</v>
      </c>
      <c r="G37" s="159" t="s">
        <v>944</v>
      </c>
      <c r="H37" s="159" t="s">
        <v>681</v>
      </c>
      <c r="I37" s="159" t="s">
        <v>912</v>
      </c>
      <c r="J37" s="159" t="s">
        <v>619</v>
      </c>
      <c r="K37" s="159" t="s">
        <v>530</v>
      </c>
      <c r="L37" s="160" t="s">
        <v>1038</v>
      </c>
      <c r="M37" s="161"/>
      <c r="N37" s="162" t="s">
        <v>1517</v>
      </c>
      <c r="O37" s="119"/>
    </row>
    <row r="38" spans="1:15" ht="12.75">
      <c r="A38" s="150" t="s">
        <v>1527</v>
      </c>
      <c r="B38" s="151">
        <v>19</v>
      </c>
      <c r="C38" s="152" t="s">
        <v>546</v>
      </c>
      <c r="D38" s="153" t="s">
        <v>547</v>
      </c>
      <c r="E38" s="154" t="s">
        <v>916</v>
      </c>
      <c r="F38" s="154" t="s">
        <v>917</v>
      </c>
      <c r="G38" s="154" t="s">
        <v>918</v>
      </c>
      <c r="H38" s="154" t="s">
        <v>1265</v>
      </c>
      <c r="I38" s="154" t="s">
        <v>1266</v>
      </c>
      <c r="J38" s="154" t="s">
        <v>1267</v>
      </c>
      <c r="K38" s="154" t="s">
        <v>1518</v>
      </c>
      <c r="L38" s="155" t="s">
        <v>1519</v>
      </c>
      <c r="M38" s="144"/>
      <c r="N38" s="145" t="s">
        <v>1520</v>
      </c>
      <c r="O38" s="119"/>
    </row>
    <row r="39" spans="1:15" ht="12.75">
      <c r="A39" s="146" t="s">
        <v>233</v>
      </c>
      <c r="B39" s="156"/>
      <c r="C39" s="157" t="s">
        <v>313</v>
      </c>
      <c r="D39" s="158" t="s">
        <v>817</v>
      </c>
      <c r="E39" s="159" t="s">
        <v>905</v>
      </c>
      <c r="F39" s="159" t="s">
        <v>960</v>
      </c>
      <c r="G39" s="159" t="s">
        <v>934</v>
      </c>
      <c r="H39" s="159" t="s">
        <v>1414</v>
      </c>
      <c r="I39" s="159" t="s">
        <v>1277</v>
      </c>
      <c r="J39" s="159" t="s">
        <v>1272</v>
      </c>
      <c r="K39" s="159" t="s">
        <v>1257</v>
      </c>
      <c r="L39" s="160" t="s">
        <v>1272</v>
      </c>
      <c r="M39" s="161"/>
      <c r="N39" s="162" t="s">
        <v>1521</v>
      </c>
      <c r="O39" s="119"/>
    </row>
    <row r="40" spans="1:15" ht="12.75">
      <c r="A40" s="150" t="s">
        <v>1540</v>
      </c>
      <c r="B40" s="151">
        <v>21</v>
      </c>
      <c r="C40" s="152" t="s">
        <v>550</v>
      </c>
      <c r="D40" s="153" t="s">
        <v>618</v>
      </c>
      <c r="E40" s="154" t="s">
        <v>913</v>
      </c>
      <c r="F40" s="154" t="s">
        <v>914</v>
      </c>
      <c r="G40" s="154" t="s">
        <v>915</v>
      </c>
      <c r="H40" s="154" t="s">
        <v>1287</v>
      </c>
      <c r="I40" s="154" t="s">
        <v>1282</v>
      </c>
      <c r="J40" s="154" t="s">
        <v>1288</v>
      </c>
      <c r="K40" s="154" t="s">
        <v>1522</v>
      </c>
      <c r="L40" s="155" t="s">
        <v>1523</v>
      </c>
      <c r="M40" s="144"/>
      <c r="N40" s="145" t="s">
        <v>1524</v>
      </c>
      <c r="O40" s="119"/>
    </row>
    <row r="41" spans="1:15" ht="12.75">
      <c r="A41" s="146" t="s">
        <v>233</v>
      </c>
      <c r="B41" s="156"/>
      <c r="C41" s="157" t="s">
        <v>304</v>
      </c>
      <c r="D41" s="158" t="s">
        <v>619</v>
      </c>
      <c r="E41" s="159" t="s">
        <v>1044</v>
      </c>
      <c r="F41" s="159" t="s">
        <v>974</v>
      </c>
      <c r="G41" s="159" t="s">
        <v>936</v>
      </c>
      <c r="H41" s="159" t="s">
        <v>1289</v>
      </c>
      <c r="I41" s="159" t="s">
        <v>927</v>
      </c>
      <c r="J41" s="159" t="s">
        <v>1289</v>
      </c>
      <c r="K41" s="159" t="s">
        <v>922</v>
      </c>
      <c r="L41" s="160" t="s">
        <v>629</v>
      </c>
      <c r="M41" s="161"/>
      <c r="N41" s="162" t="s">
        <v>1526</v>
      </c>
      <c r="O41" s="119"/>
    </row>
    <row r="42" spans="1:15" ht="12.75">
      <c r="A42" s="150" t="s">
        <v>923</v>
      </c>
      <c r="B42" s="151">
        <v>38</v>
      </c>
      <c r="C42" s="152" t="s">
        <v>567</v>
      </c>
      <c r="D42" s="153" t="s">
        <v>653</v>
      </c>
      <c r="E42" s="154" t="s">
        <v>846</v>
      </c>
      <c r="F42" s="154" t="s">
        <v>898</v>
      </c>
      <c r="G42" s="154" t="s">
        <v>982</v>
      </c>
      <c r="H42" s="154" t="s">
        <v>1290</v>
      </c>
      <c r="I42" s="154" t="s">
        <v>1291</v>
      </c>
      <c r="J42" s="154" t="s">
        <v>1102</v>
      </c>
      <c r="K42" s="154" t="s">
        <v>1541</v>
      </c>
      <c r="L42" s="155" t="s">
        <v>1542</v>
      </c>
      <c r="M42" s="144"/>
      <c r="N42" s="145" t="s">
        <v>1543</v>
      </c>
      <c r="O42" s="119"/>
    </row>
    <row r="43" spans="1:15" ht="12.75">
      <c r="A43" s="146" t="s">
        <v>234</v>
      </c>
      <c r="B43" s="156"/>
      <c r="C43" s="157" t="s">
        <v>295</v>
      </c>
      <c r="D43" s="158" t="s">
        <v>755</v>
      </c>
      <c r="E43" s="159" t="s">
        <v>625</v>
      </c>
      <c r="F43" s="159" t="s">
        <v>976</v>
      </c>
      <c r="G43" s="159" t="s">
        <v>977</v>
      </c>
      <c r="H43" s="159" t="s">
        <v>1314</v>
      </c>
      <c r="I43" s="159" t="s">
        <v>994</v>
      </c>
      <c r="J43" s="159" t="s">
        <v>944</v>
      </c>
      <c r="K43" s="159" t="s">
        <v>625</v>
      </c>
      <c r="L43" s="160" t="s">
        <v>912</v>
      </c>
      <c r="M43" s="161" t="s">
        <v>1220</v>
      </c>
      <c r="N43" s="162" t="s">
        <v>1544</v>
      </c>
      <c r="O43" s="119"/>
    </row>
    <row r="44" spans="1:15" ht="12.75">
      <c r="A44" s="150" t="s">
        <v>1545</v>
      </c>
      <c r="B44" s="151">
        <v>33</v>
      </c>
      <c r="C44" s="152" t="s">
        <v>562</v>
      </c>
      <c r="D44" s="153" t="s">
        <v>646</v>
      </c>
      <c r="E44" s="154" t="s">
        <v>913</v>
      </c>
      <c r="F44" s="154" t="s">
        <v>929</v>
      </c>
      <c r="G44" s="154" t="s">
        <v>930</v>
      </c>
      <c r="H44" s="154" t="s">
        <v>1290</v>
      </c>
      <c r="I44" s="154" t="s">
        <v>1293</v>
      </c>
      <c r="J44" s="154" t="s">
        <v>1294</v>
      </c>
      <c r="K44" s="154" t="s">
        <v>1546</v>
      </c>
      <c r="L44" s="155" t="s">
        <v>1547</v>
      </c>
      <c r="M44" s="144"/>
      <c r="N44" s="145" t="s">
        <v>1548</v>
      </c>
      <c r="O44" s="119"/>
    </row>
    <row r="45" spans="1:15" ht="12.75">
      <c r="A45" s="146" t="s">
        <v>219</v>
      </c>
      <c r="B45" s="156"/>
      <c r="C45" s="157" t="s">
        <v>261</v>
      </c>
      <c r="D45" s="158" t="s">
        <v>691</v>
      </c>
      <c r="E45" s="159" t="s">
        <v>953</v>
      </c>
      <c r="F45" s="159" t="s">
        <v>932</v>
      </c>
      <c r="G45" s="159" t="s">
        <v>672</v>
      </c>
      <c r="H45" s="159" t="s">
        <v>1304</v>
      </c>
      <c r="I45" s="159" t="s">
        <v>1415</v>
      </c>
      <c r="J45" s="159" t="s">
        <v>989</v>
      </c>
      <c r="K45" s="159" t="s">
        <v>987</v>
      </c>
      <c r="L45" s="160" t="s">
        <v>941</v>
      </c>
      <c r="M45" s="161"/>
      <c r="N45" s="162" t="s">
        <v>1549</v>
      </c>
      <c r="O45" s="119"/>
    </row>
    <row r="46" spans="1:15" ht="12.75">
      <c r="A46" s="150" t="s">
        <v>928</v>
      </c>
      <c r="B46" s="151">
        <v>31</v>
      </c>
      <c r="C46" s="152" t="s">
        <v>560</v>
      </c>
      <c r="D46" s="153" t="s">
        <v>650</v>
      </c>
      <c r="E46" s="154" t="s">
        <v>950</v>
      </c>
      <c r="F46" s="154" t="s">
        <v>951</v>
      </c>
      <c r="G46" s="154" t="s">
        <v>952</v>
      </c>
      <c r="H46" s="154" t="s">
        <v>1298</v>
      </c>
      <c r="I46" s="154" t="s">
        <v>1299</v>
      </c>
      <c r="J46" s="154" t="s">
        <v>1300</v>
      </c>
      <c r="K46" s="154" t="s">
        <v>1550</v>
      </c>
      <c r="L46" s="155" t="s">
        <v>1551</v>
      </c>
      <c r="M46" s="144"/>
      <c r="N46" s="145" t="s">
        <v>1552</v>
      </c>
      <c r="O46" s="119"/>
    </row>
    <row r="47" spans="1:15" ht="12.75">
      <c r="A47" s="146" t="s">
        <v>232</v>
      </c>
      <c r="B47" s="156"/>
      <c r="C47" s="157" t="s">
        <v>291</v>
      </c>
      <c r="D47" s="158" t="s">
        <v>703</v>
      </c>
      <c r="E47" s="159" t="s">
        <v>1032</v>
      </c>
      <c r="F47" s="159" t="s">
        <v>1046</v>
      </c>
      <c r="G47" s="159" t="s">
        <v>990</v>
      </c>
      <c r="H47" s="159" t="s">
        <v>953</v>
      </c>
      <c r="I47" s="159" t="s">
        <v>1416</v>
      </c>
      <c r="J47" s="159" t="s">
        <v>932</v>
      </c>
      <c r="K47" s="159" t="s">
        <v>1600</v>
      </c>
      <c r="L47" s="160" t="s">
        <v>1600</v>
      </c>
      <c r="M47" s="161"/>
      <c r="N47" s="162" t="s">
        <v>1553</v>
      </c>
      <c r="O47" s="119"/>
    </row>
    <row r="48" spans="1:15" ht="12.75">
      <c r="A48" s="150" t="s">
        <v>933</v>
      </c>
      <c r="B48" s="151">
        <v>24</v>
      </c>
      <c r="C48" s="152" t="s">
        <v>553</v>
      </c>
      <c r="D48" s="153" t="s">
        <v>614</v>
      </c>
      <c r="E48" s="154" t="s">
        <v>946</v>
      </c>
      <c r="F48" s="154" t="s">
        <v>947</v>
      </c>
      <c r="G48" s="154" t="s">
        <v>948</v>
      </c>
      <c r="H48" s="154" t="s">
        <v>1305</v>
      </c>
      <c r="I48" s="154" t="s">
        <v>1306</v>
      </c>
      <c r="J48" s="154" t="s">
        <v>957</v>
      </c>
      <c r="K48" s="154" t="s">
        <v>1528</v>
      </c>
      <c r="L48" s="155" t="s">
        <v>1529</v>
      </c>
      <c r="M48" s="144"/>
      <c r="N48" s="145" t="s">
        <v>1530</v>
      </c>
      <c r="O48" s="119"/>
    </row>
    <row r="49" spans="1:15" ht="12.75">
      <c r="A49" s="146" t="s">
        <v>239</v>
      </c>
      <c r="B49" s="156"/>
      <c r="C49" s="157" t="s">
        <v>32</v>
      </c>
      <c r="D49" s="158" t="s">
        <v>530</v>
      </c>
      <c r="E49" s="159" t="s">
        <v>1045</v>
      </c>
      <c r="F49" s="159" t="s">
        <v>988</v>
      </c>
      <c r="G49" s="159" t="s">
        <v>666</v>
      </c>
      <c r="H49" s="159" t="s">
        <v>988</v>
      </c>
      <c r="I49" s="159" t="s">
        <v>926</v>
      </c>
      <c r="J49" s="159" t="s">
        <v>1049</v>
      </c>
      <c r="K49" s="159" t="s">
        <v>1603</v>
      </c>
      <c r="L49" s="160" t="s">
        <v>922</v>
      </c>
      <c r="M49" s="161"/>
      <c r="N49" s="162" t="s">
        <v>1531</v>
      </c>
      <c r="O49" s="119"/>
    </row>
    <row r="50" spans="1:15" ht="12.75">
      <c r="A50" s="150" t="s">
        <v>633</v>
      </c>
      <c r="B50" s="151">
        <v>46</v>
      </c>
      <c r="C50" s="152" t="s">
        <v>574</v>
      </c>
      <c r="D50" s="153" t="s">
        <v>706</v>
      </c>
      <c r="E50" s="154" t="s">
        <v>1004</v>
      </c>
      <c r="F50" s="154" t="s">
        <v>1005</v>
      </c>
      <c r="G50" s="154" t="s">
        <v>1006</v>
      </c>
      <c r="H50" s="154" t="s">
        <v>1324</v>
      </c>
      <c r="I50" s="154" t="s">
        <v>1325</v>
      </c>
      <c r="J50" s="154" t="s">
        <v>1326</v>
      </c>
      <c r="K50" s="154" t="s">
        <v>1554</v>
      </c>
      <c r="L50" s="155" t="s">
        <v>1555</v>
      </c>
      <c r="M50" s="144"/>
      <c r="N50" s="145" t="s">
        <v>1556</v>
      </c>
      <c r="O50" s="119"/>
    </row>
    <row r="51" spans="1:15" ht="12.75">
      <c r="A51" s="146" t="s">
        <v>232</v>
      </c>
      <c r="B51" s="156"/>
      <c r="C51" s="157" t="s">
        <v>321</v>
      </c>
      <c r="D51" s="158" t="s">
        <v>707</v>
      </c>
      <c r="E51" s="159" t="s">
        <v>1012</v>
      </c>
      <c r="F51" s="159" t="s">
        <v>1052</v>
      </c>
      <c r="G51" s="159" t="s">
        <v>691</v>
      </c>
      <c r="H51" s="159" t="s">
        <v>1417</v>
      </c>
      <c r="I51" s="159" t="s">
        <v>1007</v>
      </c>
      <c r="J51" s="159" t="s">
        <v>1328</v>
      </c>
      <c r="K51" s="159" t="s">
        <v>1601</v>
      </c>
      <c r="L51" s="160" t="s">
        <v>1601</v>
      </c>
      <c r="M51" s="161"/>
      <c r="N51" s="162" t="s">
        <v>1557</v>
      </c>
      <c r="O51" s="119"/>
    </row>
    <row r="52" spans="1:15" ht="12.75">
      <c r="A52" s="150" t="s">
        <v>634</v>
      </c>
      <c r="B52" s="151">
        <v>64</v>
      </c>
      <c r="C52" s="152" t="s">
        <v>591</v>
      </c>
      <c r="D52" s="153" t="s">
        <v>675</v>
      </c>
      <c r="E52" s="154" t="s">
        <v>1029</v>
      </c>
      <c r="F52" s="154" t="s">
        <v>1030</v>
      </c>
      <c r="G52" s="154" t="s">
        <v>1031</v>
      </c>
      <c r="H52" s="154" t="s">
        <v>1332</v>
      </c>
      <c r="I52" s="154" t="s">
        <v>1333</v>
      </c>
      <c r="J52" s="154" t="s">
        <v>1111</v>
      </c>
      <c r="K52" s="154" t="s">
        <v>1558</v>
      </c>
      <c r="L52" s="155" t="s">
        <v>1559</v>
      </c>
      <c r="M52" s="144"/>
      <c r="N52" s="145" t="s">
        <v>1560</v>
      </c>
      <c r="O52" s="119"/>
    </row>
    <row r="53" spans="1:15" ht="12.75">
      <c r="A53" s="146" t="s">
        <v>232</v>
      </c>
      <c r="B53" s="156"/>
      <c r="C53" s="157" t="s">
        <v>292</v>
      </c>
      <c r="D53" s="158" t="s">
        <v>676</v>
      </c>
      <c r="E53" s="159" t="s">
        <v>1088</v>
      </c>
      <c r="F53" s="159" t="s">
        <v>1089</v>
      </c>
      <c r="G53" s="159" t="s">
        <v>1090</v>
      </c>
      <c r="H53" s="159" t="s">
        <v>1032</v>
      </c>
      <c r="I53" s="159" t="s">
        <v>1304</v>
      </c>
      <c r="J53" s="159" t="s">
        <v>1320</v>
      </c>
      <c r="K53" s="159" t="s">
        <v>931</v>
      </c>
      <c r="L53" s="160" t="s">
        <v>672</v>
      </c>
      <c r="M53" s="161"/>
      <c r="N53" s="162" t="s">
        <v>1561</v>
      </c>
      <c r="O53" s="119"/>
    </row>
    <row r="54" spans="1:15" ht="12.75">
      <c r="A54" s="150" t="s">
        <v>1562</v>
      </c>
      <c r="B54" s="151">
        <v>44</v>
      </c>
      <c r="C54" s="152" t="s">
        <v>572</v>
      </c>
      <c r="D54" s="153" t="s">
        <v>695</v>
      </c>
      <c r="E54" s="154" t="s">
        <v>1014</v>
      </c>
      <c r="F54" s="154" t="s">
        <v>1015</v>
      </c>
      <c r="G54" s="154" t="s">
        <v>943</v>
      </c>
      <c r="H54" s="154" t="s">
        <v>1329</v>
      </c>
      <c r="I54" s="154" t="s">
        <v>1330</v>
      </c>
      <c r="J54" s="154" t="s">
        <v>1009</v>
      </c>
      <c r="K54" s="154" t="s">
        <v>1563</v>
      </c>
      <c r="L54" s="155" t="s">
        <v>1564</v>
      </c>
      <c r="M54" s="144"/>
      <c r="N54" s="145" t="s">
        <v>1565</v>
      </c>
      <c r="O54" s="119"/>
    </row>
    <row r="55" spans="1:15" ht="12.75">
      <c r="A55" s="146" t="s">
        <v>219</v>
      </c>
      <c r="B55" s="156"/>
      <c r="C55" s="157" t="s">
        <v>319</v>
      </c>
      <c r="D55" s="158" t="s">
        <v>696</v>
      </c>
      <c r="E55" s="159" t="s">
        <v>1054</v>
      </c>
      <c r="F55" s="159" t="s">
        <v>1055</v>
      </c>
      <c r="G55" s="159" t="s">
        <v>967</v>
      </c>
      <c r="H55" s="159" t="s">
        <v>1418</v>
      </c>
      <c r="I55" s="159" t="s">
        <v>1328</v>
      </c>
      <c r="J55" s="159" t="s">
        <v>1032</v>
      </c>
      <c r="K55" s="159" t="s">
        <v>967</v>
      </c>
      <c r="L55" s="160" t="s">
        <v>1416</v>
      </c>
      <c r="M55" s="161"/>
      <c r="N55" s="162" t="s">
        <v>1566</v>
      </c>
      <c r="O55" s="119"/>
    </row>
    <row r="56" spans="1:15" ht="12.75">
      <c r="A56" s="150" t="s">
        <v>945</v>
      </c>
      <c r="B56" s="151">
        <v>40</v>
      </c>
      <c r="C56" s="152" t="s">
        <v>569</v>
      </c>
      <c r="D56" s="153" t="s">
        <v>668</v>
      </c>
      <c r="E56" s="154" t="s">
        <v>1019</v>
      </c>
      <c r="F56" s="154" t="s">
        <v>1020</v>
      </c>
      <c r="G56" s="154" t="s">
        <v>1021</v>
      </c>
      <c r="H56" s="154" t="s">
        <v>1311</v>
      </c>
      <c r="I56" s="154" t="s">
        <v>1312</v>
      </c>
      <c r="J56" s="154" t="s">
        <v>1313</v>
      </c>
      <c r="K56" s="154" t="s">
        <v>1567</v>
      </c>
      <c r="L56" s="155" t="s">
        <v>1568</v>
      </c>
      <c r="M56" s="144"/>
      <c r="N56" s="145" t="s">
        <v>1569</v>
      </c>
      <c r="O56" s="119"/>
    </row>
    <row r="57" spans="1:15" ht="12.75">
      <c r="A57" s="146" t="s">
        <v>239</v>
      </c>
      <c r="B57" s="156"/>
      <c r="C57" s="157" t="s">
        <v>154</v>
      </c>
      <c r="D57" s="158" t="s">
        <v>661</v>
      </c>
      <c r="E57" s="159" t="s">
        <v>1058</v>
      </c>
      <c r="F57" s="159" t="s">
        <v>1059</v>
      </c>
      <c r="G57" s="159" t="s">
        <v>1060</v>
      </c>
      <c r="H57" s="159" t="s">
        <v>661</v>
      </c>
      <c r="I57" s="159" t="s">
        <v>685</v>
      </c>
      <c r="J57" s="159" t="s">
        <v>926</v>
      </c>
      <c r="K57" s="159" t="s">
        <v>681</v>
      </c>
      <c r="L57" s="160" t="s">
        <v>926</v>
      </c>
      <c r="M57" s="161"/>
      <c r="N57" s="162" t="s">
        <v>1570</v>
      </c>
      <c r="O57" s="119"/>
    </row>
    <row r="58" spans="1:15" ht="12.75">
      <c r="A58" s="150" t="s">
        <v>1571</v>
      </c>
      <c r="B58" s="151">
        <v>52</v>
      </c>
      <c r="C58" s="152" t="s">
        <v>579</v>
      </c>
      <c r="D58" s="153" t="s">
        <v>751</v>
      </c>
      <c r="E58" s="154" t="s">
        <v>997</v>
      </c>
      <c r="F58" s="154" t="s">
        <v>998</v>
      </c>
      <c r="G58" s="154" t="s">
        <v>999</v>
      </c>
      <c r="H58" s="154" t="s">
        <v>919</v>
      </c>
      <c r="I58" s="154" t="s">
        <v>1322</v>
      </c>
      <c r="J58" s="154" t="s">
        <v>1323</v>
      </c>
      <c r="K58" s="154" t="s">
        <v>1572</v>
      </c>
      <c r="L58" s="155" t="s">
        <v>1573</v>
      </c>
      <c r="M58" s="144" t="s">
        <v>1574</v>
      </c>
      <c r="N58" s="145" t="s">
        <v>1575</v>
      </c>
      <c r="O58" s="119"/>
    </row>
    <row r="59" spans="1:15" ht="12.75">
      <c r="A59" s="146" t="s">
        <v>234</v>
      </c>
      <c r="B59" s="156"/>
      <c r="C59" s="157" t="s">
        <v>295</v>
      </c>
      <c r="D59" s="158" t="s">
        <v>752</v>
      </c>
      <c r="E59" s="159" t="s">
        <v>1049</v>
      </c>
      <c r="F59" s="159" t="s">
        <v>1002</v>
      </c>
      <c r="G59" s="159" t="s">
        <v>1001</v>
      </c>
      <c r="H59" s="159" t="s">
        <v>622</v>
      </c>
      <c r="I59" s="159" t="s">
        <v>975</v>
      </c>
      <c r="J59" s="159" t="s">
        <v>935</v>
      </c>
      <c r="K59" s="159" t="s">
        <v>936</v>
      </c>
      <c r="L59" s="160" t="s">
        <v>975</v>
      </c>
      <c r="M59" s="161"/>
      <c r="N59" s="162" t="s">
        <v>1576</v>
      </c>
      <c r="O59" s="119"/>
    </row>
    <row r="60" spans="1:15" ht="12.75">
      <c r="A60" s="150" t="s">
        <v>1307</v>
      </c>
      <c r="B60" s="151">
        <v>62</v>
      </c>
      <c r="C60" s="152" t="s">
        <v>589</v>
      </c>
      <c r="D60" s="153" t="s">
        <v>714</v>
      </c>
      <c r="E60" s="154" t="s">
        <v>1061</v>
      </c>
      <c r="F60" s="154" t="s">
        <v>1062</v>
      </c>
      <c r="G60" s="154" t="s">
        <v>1063</v>
      </c>
      <c r="H60" s="154" t="s">
        <v>1338</v>
      </c>
      <c r="I60" s="154" t="s">
        <v>1339</v>
      </c>
      <c r="J60" s="154" t="s">
        <v>1340</v>
      </c>
      <c r="K60" s="154" t="s">
        <v>1609</v>
      </c>
      <c r="L60" s="155" t="s">
        <v>1610</v>
      </c>
      <c r="M60" s="144"/>
      <c r="N60" s="145" t="s">
        <v>1611</v>
      </c>
      <c r="O60" s="119"/>
    </row>
    <row r="61" spans="1:15" ht="12.75">
      <c r="A61" s="146" t="s">
        <v>233</v>
      </c>
      <c r="B61" s="156"/>
      <c r="C61" s="157" t="s">
        <v>313</v>
      </c>
      <c r="D61" s="158" t="s">
        <v>718</v>
      </c>
      <c r="E61" s="159" t="s">
        <v>1064</v>
      </c>
      <c r="F61" s="159" t="s">
        <v>718</v>
      </c>
      <c r="G61" s="159" t="s">
        <v>1065</v>
      </c>
      <c r="H61" s="159" t="s">
        <v>1047</v>
      </c>
      <c r="I61" s="159" t="s">
        <v>1341</v>
      </c>
      <c r="J61" s="159" t="s">
        <v>1341</v>
      </c>
      <c r="K61" s="159" t="s">
        <v>1045</v>
      </c>
      <c r="L61" s="160" t="s">
        <v>1612</v>
      </c>
      <c r="M61" s="161"/>
      <c r="N61" s="162" t="s">
        <v>1613</v>
      </c>
      <c r="O61" s="119"/>
    </row>
    <row r="62" spans="1:15" ht="12.75">
      <c r="A62" s="150" t="s">
        <v>959</v>
      </c>
      <c r="B62" s="151">
        <v>60</v>
      </c>
      <c r="C62" s="152" t="s">
        <v>587</v>
      </c>
      <c r="D62" s="153" t="s">
        <v>644</v>
      </c>
      <c r="E62" s="154" t="s">
        <v>1082</v>
      </c>
      <c r="F62" s="154" t="s">
        <v>1083</v>
      </c>
      <c r="G62" s="154" t="s">
        <v>1084</v>
      </c>
      <c r="H62" s="154" t="s">
        <v>1346</v>
      </c>
      <c r="I62" s="154" t="s">
        <v>1347</v>
      </c>
      <c r="J62" s="154" t="s">
        <v>1348</v>
      </c>
      <c r="K62" s="154" t="s">
        <v>1614</v>
      </c>
      <c r="L62" s="155" t="s">
        <v>1615</v>
      </c>
      <c r="M62" s="144"/>
      <c r="N62" s="145" t="s">
        <v>1616</v>
      </c>
      <c r="O62" s="119"/>
    </row>
    <row r="63" spans="1:15" ht="12.75">
      <c r="A63" s="146" t="s">
        <v>234</v>
      </c>
      <c r="B63" s="156"/>
      <c r="C63" s="157" t="s">
        <v>295</v>
      </c>
      <c r="D63" s="158" t="s">
        <v>666</v>
      </c>
      <c r="E63" s="159" t="s">
        <v>1085</v>
      </c>
      <c r="F63" s="159" t="s">
        <v>1086</v>
      </c>
      <c r="G63" s="159" t="s">
        <v>1087</v>
      </c>
      <c r="H63" s="159" t="s">
        <v>1002</v>
      </c>
      <c r="I63" s="159" t="s">
        <v>1002</v>
      </c>
      <c r="J63" s="159" t="s">
        <v>1349</v>
      </c>
      <c r="K63" s="159" t="s">
        <v>1163</v>
      </c>
      <c r="L63" s="160" t="s">
        <v>995</v>
      </c>
      <c r="M63" s="161"/>
      <c r="N63" s="162" t="s">
        <v>1617</v>
      </c>
      <c r="O63" s="119"/>
    </row>
    <row r="64" spans="1:15" ht="12.75">
      <c r="A64" s="150" t="s">
        <v>1618</v>
      </c>
      <c r="B64" s="151">
        <v>55</v>
      </c>
      <c r="C64" s="152" t="s">
        <v>582</v>
      </c>
      <c r="D64" s="153" t="s">
        <v>747</v>
      </c>
      <c r="E64" s="154" t="s">
        <v>985</v>
      </c>
      <c r="F64" s="154" t="s">
        <v>1091</v>
      </c>
      <c r="G64" s="154" t="s">
        <v>1092</v>
      </c>
      <c r="H64" s="154" t="s">
        <v>1016</v>
      </c>
      <c r="I64" s="154" t="s">
        <v>1227</v>
      </c>
      <c r="J64" s="154" t="s">
        <v>1358</v>
      </c>
      <c r="K64" s="154" t="s">
        <v>1577</v>
      </c>
      <c r="L64" s="155" t="s">
        <v>1578</v>
      </c>
      <c r="M64" s="144"/>
      <c r="N64" s="145" t="s">
        <v>1579</v>
      </c>
      <c r="O64" s="119"/>
    </row>
    <row r="65" spans="1:15" ht="12.75">
      <c r="A65" s="146" t="s">
        <v>234</v>
      </c>
      <c r="B65" s="156"/>
      <c r="C65" s="157" t="s">
        <v>324</v>
      </c>
      <c r="D65" s="158" t="s">
        <v>748</v>
      </c>
      <c r="E65" s="159" t="s">
        <v>1093</v>
      </c>
      <c r="F65" s="159" t="s">
        <v>1094</v>
      </c>
      <c r="G65" s="159" t="s">
        <v>1095</v>
      </c>
      <c r="H65" s="159" t="s">
        <v>1420</v>
      </c>
      <c r="I65" s="159" t="s">
        <v>1421</v>
      </c>
      <c r="J65" s="159" t="s">
        <v>661</v>
      </c>
      <c r="K65" s="159" t="s">
        <v>1001</v>
      </c>
      <c r="L65" s="160" t="s">
        <v>1602</v>
      </c>
      <c r="M65" s="161"/>
      <c r="N65" s="162" t="s">
        <v>1580</v>
      </c>
      <c r="O65" s="119"/>
    </row>
    <row r="66" spans="1:15" ht="12.75">
      <c r="A66" s="150" t="s">
        <v>1619</v>
      </c>
      <c r="B66" s="151">
        <v>56</v>
      </c>
      <c r="C66" s="152" t="s">
        <v>583</v>
      </c>
      <c r="D66" s="153" t="s">
        <v>710</v>
      </c>
      <c r="E66" s="154" t="s">
        <v>1076</v>
      </c>
      <c r="F66" s="154" t="s">
        <v>1077</v>
      </c>
      <c r="G66" s="154" t="s">
        <v>1078</v>
      </c>
      <c r="H66" s="154" t="s">
        <v>1351</v>
      </c>
      <c r="I66" s="154" t="s">
        <v>1091</v>
      </c>
      <c r="J66" s="154" t="s">
        <v>1352</v>
      </c>
      <c r="K66" s="154" t="s">
        <v>1620</v>
      </c>
      <c r="L66" s="155" t="s">
        <v>1621</v>
      </c>
      <c r="M66" s="144"/>
      <c r="N66" s="145" t="s">
        <v>1622</v>
      </c>
      <c r="O66" s="119"/>
    </row>
    <row r="67" spans="1:15" ht="12.75">
      <c r="A67" s="146" t="s">
        <v>217</v>
      </c>
      <c r="B67" s="156"/>
      <c r="C67" s="157" t="s">
        <v>291</v>
      </c>
      <c r="D67" s="158" t="s">
        <v>711</v>
      </c>
      <c r="E67" s="159" t="s">
        <v>1079</v>
      </c>
      <c r="F67" s="159" t="s">
        <v>1080</v>
      </c>
      <c r="G67" s="159" t="s">
        <v>1081</v>
      </c>
      <c r="H67" s="159" t="s">
        <v>1354</v>
      </c>
      <c r="I67" s="159" t="s">
        <v>1382</v>
      </c>
      <c r="J67" s="159" t="s">
        <v>1354</v>
      </c>
      <c r="K67" s="159" t="s">
        <v>1701</v>
      </c>
      <c r="L67" s="160" t="s">
        <v>1623</v>
      </c>
      <c r="M67" s="161"/>
      <c r="N67" s="162" t="s">
        <v>1624</v>
      </c>
      <c r="O67" s="119"/>
    </row>
    <row r="68" spans="1:15" ht="12.75">
      <c r="A68" s="150" t="s">
        <v>665</v>
      </c>
      <c r="B68" s="151">
        <v>50</v>
      </c>
      <c r="C68" s="152" t="s">
        <v>479</v>
      </c>
      <c r="D68" s="153" t="s">
        <v>761</v>
      </c>
      <c r="E68" s="154" t="s">
        <v>1026</v>
      </c>
      <c r="F68" s="154" t="s">
        <v>1027</v>
      </c>
      <c r="G68" s="154" t="s">
        <v>1028</v>
      </c>
      <c r="H68" s="154" t="s">
        <v>1368</v>
      </c>
      <c r="I68" s="154" t="s">
        <v>1369</v>
      </c>
      <c r="J68" s="154" t="s">
        <v>1370</v>
      </c>
      <c r="K68" s="154" t="s">
        <v>1134</v>
      </c>
      <c r="L68" s="155" t="s">
        <v>1581</v>
      </c>
      <c r="M68" s="144"/>
      <c r="N68" s="145" t="s">
        <v>1582</v>
      </c>
      <c r="O68" s="119"/>
    </row>
    <row r="69" spans="1:15" ht="12.75">
      <c r="A69" s="146" t="s">
        <v>239</v>
      </c>
      <c r="B69" s="156"/>
      <c r="C69" s="157" t="s">
        <v>154</v>
      </c>
      <c r="D69" s="158" t="s">
        <v>762</v>
      </c>
      <c r="E69" s="159" t="s">
        <v>1059</v>
      </c>
      <c r="F69" s="159" t="s">
        <v>1047</v>
      </c>
      <c r="G69" s="159" t="s">
        <v>1069</v>
      </c>
      <c r="H69" s="159" t="s">
        <v>1110</v>
      </c>
      <c r="I69" s="159" t="s">
        <v>1424</v>
      </c>
      <c r="J69" s="159" t="s">
        <v>1001</v>
      </c>
      <c r="K69" s="159" t="s">
        <v>974</v>
      </c>
      <c r="L69" s="160" t="s">
        <v>936</v>
      </c>
      <c r="M69" s="161"/>
      <c r="N69" s="162" t="s">
        <v>1583</v>
      </c>
      <c r="O69" s="119"/>
    </row>
    <row r="70" spans="1:15" ht="12.75">
      <c r="A70" s="150" t="s">
        <v>1331</v>
      </c>
      <c r="B70" s="151">
        <v>54</v>
      </c>
      <c r="C70" s="152" t="s">
        <v>581</v>
      </c>
      <c r="D70" s="153" t="s">
        <v>699</v>
      </c>
      <c r="E70" s="154" t="s">
        <v>1033</v>
      </c>
      <c r="F70" s="154" t="s">
        <v>1034</v>
      </c>
      <c r="G70" s="154" t="s">
        <v>1035</v>
      </c>
      <c r="H70" s="154" t="s">
        <v>1359</v>
      </c>
      <c r="I70" s="154" t="s">
        <v>1360</v>
      </c>
      <c r="J70" s="154" t="s">
        <v>1361</v>
      </c>
      <c r="K70" s="154" t="s">
        <v>1584</v>
      </c>
      <c r="L70" s="155" t="s">
        <v>1585</v>
      </c>
      <c r="M70" s="144" t="s">
        <v>1036</v>
      </c>
      <c r="N70" s="145" t="s">
        <v>1586</v>
      </c>
      <c r="O70" s="119"/>
    </row>
    <row r="71" spans="1:15" ht="12.75">
      <c r="A71" s="146" t="s">
        <v>219</v>
      </c>
      <c r="B71" s="156"/>
      <c r="C71" s="157" t="s">
        <v>171</v>
      </c>
      <c r="D71" s="158" t="s">
        <v>700</v>
      </c>
      <c r="E71" s="159" t="s">
        <v>1067</v>
      </c>
      <c r="F71" s="159" t="s">
        <v>1120</v>
      </c>
      <c r="G71" s="159" t="s">
        <v>715</v>
      </c>
      <c r="H71" s="159" t="s">
        <v>1007</v>
      </c>
      <c r="I71" s="159" t="s">
        <v>1422</v>
      </c>
      <c r="J71" s="159" t="s">
        <v>1362</v>
      </c>
      <c r="K71" s="159" t="s">
        <v>1345</v>
      </c>
      <c r="L71" s="160" t="s">
        <v>1327</v>
      </c>
      <c r="M71" s="161"/>
      <c r="N71" s="162" t="s">
        <v>1587</v>
      </c>
      <c r="O71" s="119"/>
    </row>
    <row r="72" spans="1:15" ht="12.75">
      <c r="A72" s="150" t="s">
        <v>1626</v>
      </c>
      <c r="B72" s="151">
        <v>58</v>
      </c>
      <c r="C72" s="152" t="s">
        <v>585</v>
      </c>
      <c r="D72" s="153" t="s">
        <v>728</v>
      </c>
      <c r="E72" s="154" t="s">
        <v>1070</v>
      </c>
      <c r="F72" s="154" t="s">
        <v>1071</v>
      </c>
      <c r="G72" s="154" t="s">
        <v>1072</v>
      </c>
      <c r="H72" s="154" t="s">
        <v>918</v>
      </c>
      <c r="I72" s="154" t="s">
        <v>1355</v>
      </c>
      <c r="J72" s="154" t="s">
        <v>1356</v>
      </c>
      <c r="K72" s="154" t="s">
        <v>1627</v>
      </c>
      <c r="L72" s="155" t="s">
        <v>1628</v>
      </c>
      <c r="M72" s="144"/>
      <c r="N72" s="145" t="s">
        <v>1629</v>
      </c>
      <c r="O72" s="119"/>
    </row>
    <row r="73" spans="1:15" ht="12.75">
      <c r="A73" s="146" t="s">
        <v>217</v>
      </c>
      <c r="B73" s="156"/>
      <c r="C73" s="157" t="s">
        <v>291</v>
      </c>
      <c r="D73" s="158" t="s">
        <v>729</v>
      </c>
      <c r="E73" s="159" t="s">
        <v>1073</v>
      </c>
      <c r="F73" s="159" t="s">
        <v>1074</v>
      </c>
      <c r="G73" s="159" t="s">
        <v>1075</v>
      </c>
      <c r="H73" s="159" t="s">
        <v>1357</v>
      </c>
      <c r="I73" s="159" t="s">
        <v>729</v>
      </c>
      <c r="J73" s="159" t="s">
        <v>1056</v>
      </c>
      <c r="K73" s="159" t="s">
        <v>1010</v>
      </c>
      <c r="L73" s="160" t="s">
        <v>1011</v>
      </c>
      <c r="M73" s="161"/>
      <c r="N73" s="162" t="s">
        <v>1630</v>
      </c>
      <c r="O73" s="119"/>
    </row>
    <row r="74" spans="1:15" ht="12.75">
      <c r="A74" s="150" t="s">
        <v>1631</v>
      </c>
      <c r="B74" s="151">
        <v>68</v>
      </c>
      <c r="C74" s="152" t="s">
        <v>595</v>
      </c>
      <c r="D74" s="153" t="s">
        <v>724</v>
      </c>
      <c r="E74" s="154" t="s">
        <v>1111</v>
      </c>
      <c r="F74" s="154" t="s">
        <v>1112</v>
      </c>
      <c r="G74" s="154" t="s">
        <v>1113</v>
      </c>
      <c r="H74" s="154" t="s">
        <v>1363</v>
      </c>
      <c r="I74" s="154" t="s">
        <v>1364</v>
      </c>
      <c r="J74" s="154" t="s">
        <v>1365</v>
      </c>
      <c r="K74" s="154" t="s">
        <v>1632</v>
      </c>
      <c r="L74" s="155" t="s">
        <v>1633</v>
      </c>
      <c r="M74" s="144"/>
      <c r="N74" s="145" t="s">
        <v>1634</v>
      </c>
      <c r="O74" s="119"/>
    </row>
    <row r="75" spans="1:15" ht="12.75">
      <c r="A75" s="146" t="s">
        <v>219</v>
      </c>
      <c r="B75" s="156"/>
      <c r="C75" s="157" t="s">
        <v>171</v>
      </c>
      <c r="D75" s="158" t="s">
        <v>725</v>
      </c>
      <c r="E75" s="159" t="s">
        <v>1114</v>
      </c>
      <c r="F75" s="159" t="s">
        <v>748</v>
      </c>
      <c r="G75" s="159" t="s">
        <v>1115</v>
      </c>
      <c r="H75" s="159" t="s">
        <v>1423</v>
      </c>
      <c r="I75" s="159" t="s">
        <v>721</v>
      </c>
      <c r="J75" s="159" t="s">
        <v>1367</v>
      </c>
      <c r="K75" s="159" t="s">
        <v>696</v>
      </c>
      <c r="L75" s="160" t="s">
        <v>1362</v>
      </c>
      <c r="M75" s="161"/>
      <c r="N75" s="162" t="s">
        <v>1635</v>
      </c>
      <c r="O75" s="119"/>
    </row>
    <row r="76" spans="1:15" ht="12.75">
      <c r="A76" s="150" t="s">
        <v>692</v>
      </c>
      <c r="B76" s="151">
        <v>59</v>
      </c>
      <c r="C76" s="152" t="s">
        <v>586</v>
      </c>
      <c r="D76" s="153" t="s">
        <v>757</v>
      </c>
      <c r="E76" s="154" t="s">
        <v>1102</v>
      </c>
      <c r="F76" s="154" t="s">
        <v>1103</v>
      </c>
      <c r="G76" s="154" t="s">
        <v>1104</v>
      </c>
      <c r="H76" s="154" t="s">
        <v>1376</v>
      </c>
      <c r="I76" s="154" t="s">
        <v>1377</v>
      </c>
      <c r="J76" s="154" t="s">
        <v>1378</v>
      </c>
      <c r="K76" s="154" t="s">
        <v>1636</v>
      </c>
      <c r="L76" s="155" t="s">
        <v>1637</v>
      </c>
      <c r="M76" s="144"/>
      <c r="N76" s="145" t="s">
        <v>1638</v>
      </c>
      <c r="O76" s="119"/>
    </row>
    <row r="77" spans="1:15" ht="12.75">
      <c r="A77" s="146" t="s">
        <v>219</v>
      </c>
      <c r="B77" s="156"/>
      <c r="C77" s="157" t="s">
        <v>317</v>
      </c>
      <c r="D77" s="158" t="s">
        <v>758</v>
      </c>
      <c r="E77" s="159" t="s">
        <v>1105</v>
      </c>
      <c r="F77" s="159" t="s">
        <v>1106</v>
      </c>
      <c r="G77" s="159" t="s">
        <v>1107</v>
      </c>
      <c r="H77" s="159" t="s">
        <v>732</v>
      </c>
      <c r="I77" s="159" t="s">
        <v>1425</v>
      </c>
      <c r="J77" s="159" t="s">
        <v>1366</v>
      </c>
      <c r="K77" s="159" t="s">
        <v>1337</v>
      </c>
      <c r="L77" s="160" t="s">
        <v>1625</v>
      </c>
      <c r="M77" s="161"/>
      <c r="N77" s="162" t="s">
        <v>1639</v>
      </c>
      <c r="O77" s="119"/>
    </row>
    <row r="78" spans="1:15" ht="12.75">
      <c r="A78" s="150" t="s">
        <v>1350</v>
      </c>
      <c r="B78" s="151">
        <v>70</v>
      </c>
      <c r="C78" s="152" t="s">
        <v>597</v>
      </c>
      <c r="D78" s="153" t="s">
        <v>769</v>
      </c>
      <c r="E78" s="154" t="s">
        <v>1096</v>
      </c>
      <c r="F78" s="154" t="s">
        <v>1097</v>
      </c>
      <c r="G78" s="154" t="s">
        <v>1098</v>
      </c>
      <c r="H78" s="154" t="s">
        <v>1379</v>
      </c>
      <c r="I78" s="154" t="s">
        <v>1380</v>
      </c>
      <c r="J78" s="154" t="s">
        <v>1381</v>
      </c>
      <c r="K78" s="154" t="s">
        <v>1640</v>
      </c>
      <c r="L78" s="155" t="s">
        <v>1641</v>
      </c>
      <c r="M78" s="144"/>
      <c r="N78" s="145" t="s">
        <v>1642</v>
      </c>
      <c r="O78" s="119"/>
    </row>
    <row r="79" spans="1:15" ht="12.75">
      <c r="A79" s="146" t="s">
        <v>218</v>
      </c>
      <c r="B79" s="156"/>
      <c r="C79" s="157" t="s">
        <v>119</v>
      </c>
      <c r="D79" s="158" t="s">
        <v>770</v>
      </c>
      <c r="E79" s="159" t="s">
        <v>1099</v>
      </c>
      <c r="F79" s="159" t="s">
        <v>1100</v>
      </c>
      <c r="G79" s="159" t="s">
        <v>1101</v>
      </c>
      <c r="H79" s="159" t="s">
        <v>1075</v>
      </c>
      <c r="I79" s="159" t="s">
        <v>711</v>
      </c>
      <c r="J79" s="159" t="s">
        <v>1074</v>
      </c>
      <c r="K79" s="159" t="s">
        <v>1702</v>
      </c>
      <c r="L79" s="160" t="s">
        <v>1354</v>
      </c>
      <c r="M79" s="161"/>
      <c r="N79" s="162" t="s">
        <v>1643</v>
      </c>
      <c r="O79" s="119"/>
    </row>
    <row r="80" spans="1:15" ht="12.75">
      <c r="A80" s="150" t="s">
        <v>1644</v>
      </c>
      <c r="B80" s="151">
        <v>48</v>
      </c>
      <c r="C80" s="152" t="s">
        <v>576</v>
      </c>
      <c r="D80" s="153" t="s">
        <v>687</v>
      </c>
      <c r="E80" s="154" t="s">
        <v>1008</v>
      </c>
      <c r="F80" s="154" t="s">
        <v>1005</v>
      </c>
      <c r="G80" s="154" t="s">
        <v>1009</v>
      </c>
      <c r="H80" s="154" t="s">
        <v>1383</v>
      </c>
      <c r="I80" s="154" t="s">
        <v>1384</v>
      </c>
      <c r="J80" s="154" t="s">
        <v>1174</v>
      </c>
      <c r="K80" s="154" t="s">
        <v>1645</v>
      </c>
      <c r="L80" s="155" t="s">
        <v>1646</v>
      </c>
      <c r="M80" s="144" t="s">
        <v>1385</v>
      </c>
      <c r="N80" s="145" t="s">
        <v>1647</v>
      </c>
      <c r="O80" s="119"/>
    </row>
    <row r="81" spans="1:15" ht="12.75">
      <c r="A81" s="146" t="s">
        <v>231</v>
      </c>
      <c r="B81" s="156"/>
      <c r="C81" s="157" t="s">
        <v>303</v>
      </c>
      <c r="D81" s="158" t="s">
        <v>688</v>
      </c>
      <c r="E81" s="159" t="s">
        <v>1053</v>
      </c>
      <c r="F81" s="159" t="s">
        <v>1052</v>
      </c>
      <c r="G81" s="159" t="s">
        <v>1054</v>
      </c>
      <c r="H81" s="159" t="s">
        <v>1079</v>
      </c>
      <c r="I81" s="159" t="s">
        <v>1426</v>
      </c>
      <c r="J81" s="159" t="s">
        <v>1386</v>
      </c>
      <c r="K81" s="159" t="s">
        <v>1053</v>
      </c>
      <c r="L81" s="160" t="s">
        <v>1382</v>
      </c>
      <c r="M81" s="161"/>
      <c r="N81" s="162" t="s">
        <v>1648</v>
      </c>
      <c r="O81" s="119"/>
    </row>
    <row r="82" spans="1:15" ht="12.75">
      <c r="A82" s="150" t="s">
        <v>1649</v>
      </c>
      <c r="B82" s="151">
        <v>34</v>
      </c>
      <c r="C82" s="152" t="s">
        <v>563</v>
      </c>
      <c r="D82" s="153" t="s">
        <v>636</v>
      </c>
      <c r="E82" s="154" t="s">
        <v>942</v>
      </c>
      <c r="F82" s="154" t="s">
        <v>898</v>
      </c>
      <c r="G82" s="154" t="s">
        <v>943</v>
      </c>
      <c r="H82" s="154" t="s">
        <v>1296</v>
      </c>
      <c r="I82" s="154" t="s">
        <v>1297</v>
      </c>
      <c r="J82" s="154" t="s">
        <v>999</v>
      </c>
      <c r="K82" s="154" t="s">
        <v>1650</v>
      </c>
      <c r="L82" s="155" t="s">
        <v>1651</v>
      </c>
      <c r="M82" s="144" t="s">
        <v>1652</v>
      </c>
      <c r="N82" s="145" t="s">
        <v>1653</v>
      </c>
      <c r="O82" s="119"/>
    </row>
    <row r="83" spans="1:15" ht="12.75">
      <c r="A83" s="146" t="s">
        <v>234</v>
      </c>
      <c r="B83" s="156"/>
      <c r="C83" s="157" t="s">
        <v>295</v>
      </c>
      <c r="D83" s="158" t="s">
        <v>679</v>
      </c>
      <c r="E83" s="159" t="s">
        <v>935</v>
      </c>
      <c r="F83" s="159" t="s">
        <v>976</v>
      </c>
      <c r="G83" s="159" t="s">
        <v>988</v>
      </c>
      <c r="H83" s="159" t="s">
        <v>949</v>
      </c>
      <c r="I83" s="159" t="s">
        <v>1044</v>
      </c>
      <c r="J83" s="159" t="s">
        <v>949</v>
      </c>
      <c r="K83" s="159" t="s">
        <v>1703</v>
      </c>
      <c r="L83" s="160" t="s">
        <v>666</v>
      </c>
      <c r="M83" s="161"/>
      <c r="N83" s="162" t="s">
        <v>1654</v>
      </c>
      <c r="O83" s="119"/>
    </row>
    <row r="84" spans="1:15" ht="12.75">
      <c r="A84" s="150" t="s">
        <v>1655</v>
      </c>
      <c r="B84" s="151">
        <v>76</v>
      </c>
      <c r="C84" s="152" t="s">
        <v>603</v>
      </c>
      <c r="D84" s="153" t="s">
        <v>801</v>
      </c>
      <c r="E84" s="154" t="s">
        <v>1127</v>
      </c>
      <c r="F84" s="154" t="s">
        <v>1128</v>
      </c>
      <c r="G84" s="154" t="s">
        <v>1129</v>
      </c>
      <c r="H84" s="154" t="s">
        <v>1391</v>
      </c>
      <c r="I84" s="154" t="s">
        <v>1392</v>
      </c>
      <c r="J84" s="154" t="s">
        <v>1393</v>
      </c>
      <c r="K84" s="154" t="s">
        <v>1656</v>
      </c>
      <c r="L84" s="155" t="s">
        <v>1657</v>
      </c>
      <c r="M84" s="144"/>
      <c r="N84" s="145" t="s">
        <v>1658</v>
      </c>
      <c r="O84" s="119"/>
    </row>
    <row r="85" spans="1:15" ht="12.75">
      <c r="A85" s="146" t="s">
        <v>181</v>
      </c>
      <c r="B85" s="156"/>
      <c r="C85" s="157" t="s">
        <v>362</v>
      </c>
      <c r="D85" s="158" t="s">
        <v>802</v>
      </c>
      <c r="E85" s="159" t="s">
        <v>1130</v>
      </c>
      <c r="F85" s="159" t="s">
        <v>765</v>
      </c>
      <c r="G85" s="159" t="s">
        <v>1131</v>
      </c>
      <c r="H85" s="159" t="s">
        <v>742</v>
      </c>
      <c r="I85" s="159" t="s">
        <v>1427</v>
      </c>
      <c r="J85" s="159" t="s">
        <v>1073</v>
      </c>
      <c r="K85" s="159" t="s">
        <v>1357</v>
      </c>
      <c r="L85" s="160" t="s">
        <v>1053</v>
      </c>
      <c r="M85" s="161"/>
      <c r="N85" s="162" t="s">
        <v>1659</v>
      </c>
      <c r="O85" s="119"/>
    </row>
    <row r="86" spans="1:15" ht="12.75">
      <c r="A86" s="150" t="s">
        <v>1660</v>
      </c>
      <c r="B86" s="151">
        <v>25</v>
      </c>
      <c r="C86" s="152" t="s">
        <v>554</v>
      </c>
      <c r="D86" s="153" t="s">
        <v>823</v>
      </c>
      <c r="E86" s="154" t="s">
        <v>968</v>
      </c>
      <c r="F86" s="154" t="s">
        <v>969</v>
      </c>
      <c r="G86" s="154" t="s">
        <v>970</v>
      </c>
      <c r="H86" s="154" t="s">
        <v>1315</v>
      </c>
      <c r="I86" s="154" t="s">
        <v>907</v>
      </c>
      <c r="J86" s="154" t="s">
        <v>1316</v>
      </c>
      <c r="K86" s="154" t="s">
        <v>1588</v>
      </c>
      <c r="L86" s="155" t="s">
        <v>1589</v>
      </c>
      <c r="M86" s="144"/>
      <c r="N86" s="145" t="s">
        <v>1590</v>
      </c>
      <c r="O86" s="119"/>
    </row>
    <row r="87" spans="1:15" ht="12.75">
      <c r="A87" s="146" t="s">
        <v>239</v>
      </c>
      <c r="B87" s="156"/>
      <c r="C87" s="157" t="s">
        <v>32</v>
      </c>
      <c r="D87" s="158" t="s">
        <v>824</v>
      </c>
      <c r="E87" s="159" t="s">
        <v>1144</v>
      </c>
      <c r="F87" s="159" t="s">
        <v>681</v>
      </c>
      <c r="G87" s="159" t="s">
        <v>926</v>
      </c>
      <c r="H87" s="159" t="s">
        <v>632</v>
      </c>
      <c r="I87" s="159" t="s">
        <v>905</v>
      </c>
      <c r="J87" s="159" t="s">
        <v>927</v>
      </c>
      <c r="K87" s="159" t="s">
        <v>1280</v>
      </c>
      <c r="L87" s="160" t="s">
        <v>1423</v>
      </c>
      <c r="M87" s="161"/>
      <c r="N87" s="162" t="s">
        <v>1591</v>
      </c>
      <c r="O87" s="119"/>
    </row>
    <row r="88" spans="1:15" ht="12.75">
      <c r="A88" s="150" t="s">
        <v>1661</v>
      </c>
      <c r="B88" s="151">
        <v>75</v>
      </c>
      <c r="C88" s="152" t="s">
        <v>602</v>
      </c>
      <c r="D88" s="153" t="s">
        <v>797</v>
      </c>
      <c r="E88" s="154" t="s">
        <v>1121</v>
      </c>
      <c r="F88" s="154" t="s">
        <v>1122</v>
      </c>
      <c r="G88" s="154" t="s">
        <v>1123</v>
      </c>
      <c r="H88" s="154" t="s">
        <v>1394</v>
      </c>
      <c r="I88" s="154" t="s">
        <v>1395</v>
      </c>
      <c r="J88" s="154" t="s">
        <v>1396</v>
      </c>
      <c r="K88" s="154" t="s">
        <v>1662</v>
      </c>
      <c r="L88" s="155" t="s">
        <v>1663</v>
      </c>
      <c r="M88" s="144"/>
      <c r="N88" s="145" t="s">
        <v>1664</v>
      </c>
      <c r="O88" s="119"/>
    </row>
    <row r="89" spans="1:15" ht="12.75">
      <c r="A89" s="146" t="s">
        <v>181</v>
      </c>
      <c r="B89" s="156"/>
      <c r="C89" s="157" t="s">
        <v>361</v>
      </c>
      <c r="D89" s="158" t="s">
        <v>798</v>
      </c>
      <c r="E89" s="159" t="s">
        <v>1124</v>
      </c>
      <c r="F89" s="159" t="s">
        <v>1125</v>
      </c>
      <c r="G89" s="159" t="s">
        <v>1126</v>
      </c>
      <c r="H89" s="159" t="s">
        <v>1428</v>
      </c>
      <c r="I89" s="159" t="s">
        <v>1410</v>
      </c>
      <c r="J89" s="159" t="s">
        <v>1398</v>
      </c>
      <c r="K89" s="159" t="s">
        <v>1075</v>
      </c>
      <c r="L89" s="160" t="s">
        <v>1353</v>
      </c>
      <c r="M89" s="161"/>
      <c r="N89" s="162" t="s">
        <v>1665</v>
      </c>
      <c r="O89" s="119"/>
    </row>
    <row r="90" spans="1:15" ht="12.75">
      <c r="A90" s="150" t="s">
        <v>1666</v>
      </c>
      <c r="B90" s="151">
        <v>78</v>
      </c>
      <c r="C90" s="152" t="s">
        <v>605</v>
      </c>
      <c r="D90" s="153" t="s">
        <v>813</v>
      </c>
      <c r="E90" s="154" t="s">
        <v>1139</v>
      </c>
      <c r="F90" s="154" t="s">
        <v>1140</v>
      </c>
      <c r="G90" s="154" t="s">
        <v>1141</v>
      </c>
      <c r="H90" s="154" t="s">
        <v>1400</v>
      </c>
      <c r="I90" s="154" t="s">
        <v>1401</v>
      </c>
      <c r="J90" s="154" t="s">
        <v>1402</v>
      </c>
      <c r="K90" s="154" t="s">
        <v>1667</v>
      </c>
      <c r="L90" s="155" t="s">
        <v>1668</v>
      </c>
      <c r="M90" s="144"/>
      <c r="N90" s="145" t="s">
        <v>1669</v>
      </c>
      <c r="O90" s="119"/>
    </row>
    <row r="91" spans="1:15" ht="12.75">
      <c r="A91" s="146" t="s">
        <v>181</v>
      </c>
      <c r="B91" s="156"/>
      <c r="C91" s="157" t="s">
        <v>369</v>
      </c>
      <c r="D91" s="158" t="s">
        <v>814</v>
      </c>
      <c r="E91" s="159" t="s">
        <v>1142</v>
      </c>
      <c r="F91" s="159" t="s">
        <v>770</v>
      </c>
      <c r="G91" s="159" t="s">
        <v>1143</v>
      </c>
      <c r="H91" s="159" t="s">
        <v>1119</v>
      </c>
      <c r="I91" s="159" t="s">
        <v>1399</v>
      </c>
      <c r="J91" s="159" t="s">
        <v>1079</v>
      </c>
      <c r="K91" s="159" t="s">
        <v>1704</v>
      </c>
      <c r="L91" s="160" t="s">
        <v>1670</v>
      </c>
      <c r="M91" s="161"/>
      <c r="N91" s="162" t="s">
        <v>1671</v>
      </c>
      <c r="O91" s="119"/>
    </row>
    <row r="92" spans="1:15" ht="12.75">
      <c r="A92" s="150" t="s">
        <v>1375</v>
      </c>
      <c r="B92" s="151">
        <v>36</v>
      </c>
      <c r="C92" s="152" t="s">
        <v>565</v>
      </c>
      <c r="D92" s="153" t="s">
        <v>614</v>
      </c>
      <c r="E92" s="154" t="s">
        <v>971</v>
      </c>
      <c r="F92" s="154" t="s">
        <v>962</v>
      </c>
      <c r="G92" s="154" t="s">
        <v>972</v>
      </c>
      <c r="H92" s="154" t="s">
        <v>1317</v>
      </c>
      <c r="I92" s="154" t="s">
        <v>1318</v>
      </c>
      <c r="J92" s="154" t="s">
        <v>1319</v>
      </c>
      <c r="K92" s="154" t="s">
        <v>1592</v>
      </c>
      <c r="L92" s="155" t="s">
        <v>1593</v>
      </c>
      <c r="M92" s="144"/>
      <c r="N92" s="145" t="s">
        <v>1594</v>
      </c>
      <c r="O92" s="119"/>
    </row>
    <row r="93" spans="1:15" ht="12.75">
      <c r="A93" s="146" t="s">
        <v>239</v>
      </c>
      <c r="B93" s="156"/>
      <c r="C93" s="157" t="s">
        <v>32</v>
      </c>
      <c r="D93" s="158" t="s">
        <v>530</v>
      </c>
      <c r="E93" s="159" t="s">
        <v>654</v>
      </c>
      <c r="F93" s="159" t="s">
        <v>661</v>
      </c>
      <c r="G93" s="159" t="s">
        <v>1157</v>
      </c>
      <c r="H93" s="159" t="s">
        <v>1390</v>
      </c>
      <c r="I93" s="159" t="s">
        <v>654</v>
      </c>
      <c r="J93" s="159" t="s">
        <v>975</v>
      </c>
      <c r="K93" s="159" t="s">
        <v>994</v>
      </c>
      <c r="L93" s="160" t="s">
        <v>973</v>
      </c>
      <c r="M93" s="161"/>
      <c r="N93" s="162" t="s">
        <v>1595</v>
      </c>
      <c r="O93" s="119"/>
    </row>
    <row r="94" spans="1:15" ht="12.75">
      <c r="A94" s="150" t="s">
        <v>1672</v>
      </c>
      <c r="B94" s="151">
        <v>73</v>
      </c>
      <c r="C94" s="152" t="s">
        <v>600</v>
      </c>
      <c r="D94" s="153" t="s">
        <v>789</v>
      </c>
      <c r="E94" s="154" t="s">
        <v>1132</v>
      </c>
      <c r="F94" s="154" t="s">
        <v>1133</v>
      </c>
      <c r="G94" s="154" t="s">
        <v>1134</v>
      </c>
      <c r="H94" s="154" t="s">
        <v>1387</v>
      </c>
      <c r="I94" s="154" t="s">
        <v>1388</v>
      </c>
      <c r="J94" s="154" t="s">
        <v>1389</v>
      </c>
      <c r="K94" s="154" t="s">
        <v>1673</v>
      </c>
      <c r="L94" s="155" t="s">
        <v>1674</v>
      </c>
      <c r="M94" s="144" t="s">
        <v>1135</v>
      </c>
      <c r="N94" s="145" t="s">
        <v>1675</v>
      </c>
      <c r="O94" s="119"/>
    </row>
    <row r="95" spans="1:15" ht="12.75">
      <c r="A95" s="146" t="s">
        <v>218</v>
      </c>
      <c r="B95" s="156"/>
      <c r="C95" s="157" t="s">
        <v>119</v>
      </c>
      <c r="D95" s="158" t="s">
        <v>790</v>
      </c>
      <c r="E95" s="159" t="s">
        <v>1136</v>
      </c>
      <c r="F95" s="159" t="s">
        <v>1137</v>
      </c>
      <c r="G95" s="159" t="s">
        <v>1138</v>
      </c>
      <c r="H95" s="159" t="s">
        <v>1397</v>
      </c>
      <c r="I95" s="159" t="s">
        <v>1429</v>
      </c>
      <c r="J95" s="159" t="s">
        <v>1100</v>
      </c>
      <c r="K95" s="159" t="s">
        <v>1386</v>
      </c>
      <c r="L95" s="160" t="s">
        <v>1676</v>
      </c>
      <c r="M95" s="161"/>
      <c r="N95" s="162" t="s">
        <v>1677</v>
      </c>
      <c r="O95" s="119"/>
    </row>
    <row r="96" spans="1:15" ht="12.75">
      <c r="A96" s="150" t="s">
        <v>1678</v>
      </c>
      <c r="B96" s="151">
        <v>74</v>
      </c>
      <c r="C96" s="152" t="s">
        <v>601</v>
      </c>
      <c r="D96" s="153" t="s">
        <v>805</v>
      </c>
      <c r="E96" s="154" t="s">
        <v>1149</v>
      </c>
      <c r="F96" s="154" t="s">
        <v>1150</v>
      </c>
      <c r="G96" s="154" t="s">
        <v>1151</v>
      </c>
      <c r="H96" s="154" t="s">
        <v>1407</v>
      </c>
      <c r="I96" s="154" t="s">
        <v>1408</v>
      </c>
      <c r="J96" s="154" t="s">
        <v>1409</v>
      </c>
      <c r="K96" s="154" t="s">
        <v>1679</v>
      </c>
      <c r="L96" s="155" t="s">
        <v>1680</v>
      </c>
      <c r="M96" s="144"/>
      <c r="N96" s="145" t="s">
        <v>1681</v>
      </c>
      <c r="O96" s="119"/>
    </row>
    <row r="97" spans="1:15" ht="12.75">
      <c r="A97" s="146" t="s">
        <v>218</v>
      </c>
      <c r="B97" s="156"/>
      <c r="C97" s="157" t="s">
        <v>350</v>
      </c>
      <c r="D97" s="158" t="s">
        <v>806</v>
      </c>
      <c r="E97" s="159" t="s">
        <v>1152</v>
      </c>
      <c r="F97" s="159" t="s">
        <v>1153</v>
      </c>
      <c r="G97" s="159" t="s">
        <v>1154</v>
      </c>
      <c r="H97" s="159" t="s">
        <v>1431</v>
      </c>
      <c r="I97" s="159" t="s">
        <v>1432</v>
      </c>
      <c r="J97" s="159" t="s">
        <v>1410</v>
      </c>
      <c r="K97" s="159" t="s">
        <v>1705</v>
      </c>
      <c r="L97" s="160" t="s">
        <v>1682</v>
      </c>
      <c r="M97" s="161"/>
      <c r="N97" s="162" t="s">
        <v>1683</v>
      </c>
      <c r="O97" s="119"/>
    </row>
    <row r="98" spans="1:15" ht="12.75">
      <c r="A98" s="150" t="s">
        <v>1684</v>
      </c>
      <c r="B98" s="151">
        <v>77</v>
      </c>
      <c r="C98" s="152" t="s">
        <v>604</v>
      </c>
      <c r="D98" s="153" t="s">
        <v>809</v>
      </c>
      <c r="E98" s="154" t="s">
        <v>1145</v>
      </c>
      <c r="F98" s="154" t="s">
        <v>911</v>
      </c>
      <c r="G98" s="154" t="s">
        <v>1146</v>
      </c>
      <c r="H98" s="154" t="s">
        <v>1403</v>
      </c>
      <c r="I98" s="154" t="s">
        <v>1404</v>
      </c>
      <c r="J98" s="154" t="s">
        <v>1405</v>
      </c>
      <c r="K98" s="154" t="s">
        <v>1685</v>
      </c>
      <c r="L98" s="155" t="s">
        <v>1686</v>
      </c>
      <c r="M98" s="144"/>
      <c r="N98" s="145" t="s">
        <v>1687</v>
      </c>
      <c r="O98" s="119"/>
    </row>
    <row r="99" spans="1:15" ht="12.75">
      <c r="A99" s="146" t="s">
        <v>181</v>
      </c>
      <c r="B99" s="156"/>
      <c r="C99" s="157" t="s">
        <v>361</v>
      </c>
      <c r="D99" s="158" t="s">
        <v>810</v>
      </c>
      <c r="E99" s="159" t="s">
        <v>1147</v>
      </c>
      <c r="F99" s="159" t="s">
        <v>1136</v>
      </c>
      <c r="G99" s="159" t="s">
        <v>1148</v>
      </c>
      <c r="H99" s="159" t="s">
        <v>1430</v>
      </c>
      <c r="I99" s="159" t="s">
        <v>1090</v>
      </c>
      <c r="J99" s="159" t="s">
        <v>1406</v>
      </c>
      <c r="K99" s="159" t="s">
        <v>1706</v>
      </c>
      <c r="L99" s="160" t="s">
        <v>1055</v>
      </c>
      <c r="M99" s="161" t="s">
        <v>1220</v>
      </c>
      <c r="N99" s="162" t="s">
        <v>1688</v>
      </c>
      <c r="O99" s="119"/>
    </row>
    <row r="100" spans="1:15" ht="12.75" customHeight="1">
      <c r="A100" s="150"/>
      <c r="B100" s="151">
        <v>5</v>
      </c>
      <c r="C100" s="152" t="s">
        <v>477</v>
      </c>
      <c r="D100" s="153" t="s">
        <v>473</v>
      </c>
      <c r="E100" s="154" t="s">
        <v>850</v>
      </c>
      <c r="F100" s="154" t="s">
        <v>851</v>
      </c>
      <c r="G100" s="154" t="s">
        <v>852</v>
      </c>
      <c r="H100" s="154" t="s">
        <v>1237</v>
      </c>
      <c r="I100" s="154" t="s">
        <v>1238</v>
      </c>
      <c r="J100" s="154" t="s">
        <v>1239</v>
      </c>
      <c r="K100" s="154" t="s">
        <v>1604</v>
      </c>
      <c r="L100" s="155" t="s">
        <v>1605</v>
      </c>
      <c r="M100" s="164" t="s">
        <v>1606</v>
      </c>
      <c r="N100" s="165"/>
      <c r="O100" s="119"/>
    </row>
    <row r="101" spans="1:15" ht="12.75" customHeight="1">
      <c r="A101" s="146" t="s">
        <v>143</v>
      </c>
      <c r="B101" s="156"/>
      <c r="C101" s="157" t="s">
        <v>244</v>
      </c>
      <c r="D101" s="158" t="s">
        <v>474</v>
      </c>
      <c r="E101" s="159" t="s">
        <v>853</v>
      </c>
      <c r="F101" s="159" t="s">
        <v>854</v>
      </c>
      <c r="G101" s="159" t="s">
        <v>500</v>
      </c>
      <c r="H101" s="159" t="s">
        <v>859</v>
      </c>
      <c r="I101" s="159" t="s">
        <v>847</v>
      </c>
      <c r="J101" s="159" t="s">
        <v>859</v>
      </c>
      <c r="K101" s="159" t="s">
        <v>859</v>
      </c>
      <c r="L101" s="160" t="s">
        <v>500</v>
      </c>
      <c r="M101" s="166"/>
      <c r="N101" s="167"/>
      <c r="O101" s="119"/>
    </row>
    <row r="102" spans="1:15" ht="12.75" customHeight="1">
      <c r="A102" s="150"/>
      <c r="B102" s="151">
        <v>3</v>
      </c>
      <c r="C102" s="152" t="s">
        <v>494</v>
      </c>
      <c r="D102" s="153" t="s">
        <v>495</v>
      </c>
      <c r="E102" s="154" t="s">
        <v>871</v>
      </c>
      <c r="F102" s="154" t="s">
        <v>872</v>
      </c>
      <c r="G102" s="154" t="s">
        <v>873</v>
      </c>
      <c r="H102" s="154" t="s">
        <v>1245</v>
      </c>
      <c r="I102" s="154" t="s">
        <v>1246</v>
      </c>
      <c r="J102" s="154" t="s">
        <v>1247</v>
      </c>
      <c r="K102" s="154" t="s">
        <v>1607</v>
      </c>
      <c r="L102" s="155" t="s">
        <v>1608</v>
      </c>
      <c r="M102" s="164" t="s">
        <v>1166</v>
      </c>
      <c r="N102" s="165"/>
      <c r="O102" s="119"/>
    </row>
    <row r="103" spans="1:15" ht="12.75" customHeight="1">
      <c r="A103" s="146" t="s">
        <v>143</v>
      </c>
      <c r="B103" s="156"/>
      <c r="C103" s="157" t="s">
        <v>241</v>
      </c>
      <c r="D103" s="158" t="s">
        <v>496</v>
      </c>
      <c r="E103" s="159" t="s">
        <v>881</v>
      </c>
      <c r="F103" s="159" t="s">
        <v>881</v>
      </c>
      <c r="G103" s="159" t="s">
        <v>881</v>
      </c>
      <c r="H103" s="159" t="s">
        <v>496</v>
      </c>
      <c r="I103" s="159" t="s">
        <v>500</v>
      </c>
      <c r="J103" s="159" t="s">
        <v>496</v>
      </c>
      <c r="K103" s="159" t="s">
        <v>870</v>
      </c>
      <c r="L103" s="160" t="s">
        <v>504</v>
      </c>
      <c r="M103" s="166"/>
      <c r="N103" s="167"/>
      <c r="O103" s="119"/>
    </row>
    <row r="104" spans="1:15" ht="12.75" customHeight="1">
      <c r="A104" s="150"/>
      <c r="B104" s="151">
        <v>32</v>
      </c>
      <c r="C104" s="152" t="s">
        <v>561</v>
      </c>
      <c r="D104" s="153" t="s">
        <v>644</v>
      </c>
      <c r="E104" s="154" t="s">
        <v>961</v>
      </c>
      <c r="F104" s="154" t="s">
        <v>962</v>
      </c>
      <c r="G104" s="154" t="s">
        <v>963</v>
      </c>
      <c r="H104" s="154" t="s">
        <v>1308</v>
      </c>
      <c r="I104" s="154" t="s">
        <v>1309</v>
      </c>
      <c r="J104" s="154" t="s">
        <v>1310</v>
      </c>
      <c r="K104" s="154" t="s">
        <v>1707</v>
      </c>
      <c r="L104" s="155"/>
      <c r="M104" s="164" t="s">
        <v>1185</v>
      </c>
      <c r="N104" s="165"/>
      <c r="O104" s="119"/>
    </row>
    <row r="105" spans="1:15" ht="12.75" customHeight="1">
      <c r="A105" s="146" t="s">
        <v>234</v>
      </c>
      <c r="B105" s="156"/>
      <c r="C105" s="157" t="s">
        <v>300</v>
      </c>
      <c r="D105" s="158" t="s">
        <v>666</v>
      </c>
      <c r="E105" s="159" t="s">
        <v>1050</v>
      </c>
      <c r="F105" s="159" t="s">
        <v>1051</v>
      </c>
      <c r="G105" s="159" t="s">
        <v>1003</v>
      </c>
      <c r="H105" s="159" t="s">
        <v>1048</v>
      </c>
      <c r="I105" s="159" t="s">
        <v>1048</v>
      </c>
      <c r="J105" s="159" t="s">
        <v>1163</v>
      </c>
      <c r="K105" s="159" t="s">
        <v>926</v>
      </c>
      <c r="L105" s="160"/>
      <c r="M105" s="166"/>
      <c r="N105" s="167"/>
      <c r="O105" s="119"/>
    </row>
    <row r="106" spans="1:15" ht="12.75" customHeight="1">
      <c r="A106" s="150"/>
      <c r="B106" s="151">
        <v>29</v>
      </c>
      <c r="C106" s="152" t="s">
        <v>558</v>
      </c>
      <c r="D106" s="153" t="s">
        <v>656</v>
      </c>
      <c r="E106" s="154" t="s">
        <v>938</v>
      </c>
      <c r="F106" s="154" t="s">
        <v>939</v>
      </c>
      <c r="G106" s="154" t="s">
        <v>940</v>
      </c>
      <c r="H106" s="154" t="s">
        <v>1301</v>
      </c>
      <c r="I106" s="154" t="s">
        <v>1302</v>
      </c>
      <c r="J106" s="154" t="s">
        <v>1303</v>
      </c>
      <c r="K106" s="154" t="s">
        <v>1708</v>
      </c>
      <c r="L106" s="155"/>
      <c r="M106" s="164" t="s">
        <v>1709</v>
      </c>
      <c r="N106" s="165"/>
      <c r="O106" s="119"/>
    </row>
    <row r="107" spans="1:15" ht="12.75" customHeight="1">
      <c r="A107" s="146" t="s">
        <v>231</v>
      </c>
      <c r="B107" s="156"/>
      <c r="C107" s="157" t="s">
        <v>303</v>
      </c>
      <c r="D107" s="158" t="s">
        <v>765</v>
      </c>
      <c r="E107" s="159" t="s">
        <v>931</v>
      </c>
      <c r="F107" s="159" t="s">
        <v>544</v>
      </c>
      <c r="G107" s="159" t="s">
        <v>954</v>
      </c>
      <c r="H107" s="159" t="s">
        <v>672</v>
      </c>
      <c r="I107" s="159" t="s">
        <v>1295</v>
      </c>
      <c r="J107" s="159" t="s">
        <v>1321</v>
      </c>
      <c r="K107" s="159" t="s">
        <v>1321</v>
      </c>
      <c r="L107" s="160"/>
      <c r="M107" s="166"/>
      <c r="N107" s="167"/>
      <c r="O107" s="119"/>
    </row>
    <row r="108" spans="1:15" ht="12.75" customHeight="1">
      <c r="A108" s="150"/>
      <c r="B108" s="151">
        <v>69</v>
      </c>
      <c r="C108" s="152" t="s">
        <v>596</v>
      </c>
      <c r="D108" s="153" t="s">
        <v>734</v>
      </c>
      <c r="E108" s="154" t="s">
        <v>1022</v>
      </c>
      <c r="F108" s="154" t="s">
        <v>1108</v>
      </c>
      <c r="G108" s="154" t="s">
        <v>1109</v>
      </c>
      <c r="H108" s="154" t="s">
        <v>1371</v>
      </c>
      <c r="I108" s="154" t="s">
        <v>1372</v>
      </c>
      <c r="J108" s="154" t="s">
        <v>1373</v>
      </c>
      <c r="K108" s="154" t="s">
        <v>1710</v>
      </c>
      <c r="L108" s="155"/>
      <c r="M108" s="164" t="s">
        <v>1166</v>
      </c>
      <c r="N108" s="165"/>
      <c r="O108" s="119"/>
    </row>
    <row r="109" spans="1:15" ht="12.75" customHeight="1">
      <c r="A109" s="146" t="s">
        <v>219</v>
      </c>
      <c r="B109" s="156"/>
      <c r="C109" s="157" t="s">
        <v>171</v>
      </c>
      <c r="D109" s="158" t="s">
        <v>735</v>
      </c>
      <c r="E109" s="159" t="s">
        <v>1066</v>
      </c>
      <c r="F109" s="159" t="s">
        <v>1107</v>
      </c>
      <c r="G109" s="159" t="s">
        <v>1110</v>
      </c>
      <c r="H109" s="159" t="s">
        <v>725</v>
      </c>
      <c r="I109" s="159" t="s">
        <v>1065</v>
      </c>
      <c r="J109" s="159" t="s">
        <v>1374</v>
      </c>
      <c r="K109" s="159" t="s">
        <v>1060</v>
      </c>
      <c r="L109" s="160"/>
      <c r="M109" s="166"/>
      <c r="N109" s="167"/>
      <c r="O109" s="119"/>
    </row>
    <row r="110" spans="1:15" ht="12.75" customHeight="1">
      <c r="A110" s="150"/>
      <c r="B110" s="151">
        <v>20</v>
      </c>
      <c r="C110" s="152" t="s">
        <v>549</v>
      </c>
      <c r="D110" s="153" t="s">
        <v>628</v>
      </c>
      <c r="E110" s="154" t="s">
        <v>909</v>
      </c>
      <c r="F110" s="154" t="s">
        <v>910</v>
      </c>
      <c r="G110" s="154" t="s">
        <v>911</v>
      </c>
      <c r="H110" s="154" t="s">
        <v>906</v>
      </c>
      <c r="I110" s="154" t="s">
        <v>1285</v>
      </c>
      <c r="J110" s="154" t="s">
        <v>1286</v>
      </c>
      <c r="K110" s="154"/>
      <c r="L110" s="155"/>
      <c r="M110" s="164" t="s">
        <v>1438</v>
      </c>
      <c r="N110" s="165"/>
      <c r="O110" s="119"/>
    </row>
    <row r="111" spans="1:15" ht="12.75" customHeight="1">
      <c r="A111" s="146" t="s">
        <v>233</v>
      </c>
      <c r="B111" s="156"/>
      <c r="C111" s="157" t="s">
        <v>313</v>
      </c>
      <c r="D111" s="158" t="s">
        <v>629</v>
      </c>
      <c r="E111" s="159" t="s">
        <v>1043</v>
      </c>
      <c r="F111" s="159" t="s">
        <v>937</v>
      </c>
      <c r="G111" s="159" t="s">
        <v>625</v>
      </c>
      <c r="H111" s="159" t="s">
        <v>1292</v>
      </c>
      <c r="I111" s="159" t="s">
        <v>934</v>
      </c>
      <c r="J111" s="159" t="s">
        <v>610</v>
      </c>
      <c r="K111" s="159"/>
      <c r="L111" s="160"/>
      <c r="M111" s="166"/>
      <c r="N111" s="167"/>
      <c r="O111" s="119"/>
    </row>
    <row r="112" spans="1:15" ht="12.75" customHeight="1">
      <c r="A112" s="150"/>
      <c r="B112" s="151">
        <v>53</v>
      </c>
      <c r="C112" s="152" t="s">
        <v>580</v>
      </c>
      <c r="D112" s="153" t="s">
        <v>714</v>
      </c>
      <c r="E112" s="154" t="s">
        <v>1022</v>
      </c>
      <c r="F112" s="154" t="s">
        <v>1023</v>
      </c>
      <c r="G112" s="154" t="s">
        <v>1024</v>
      </c>
      <c r="H112" s="154" t="s">
        <v>1334</v>
      </c>
      <c r="I112" s="154" t="s">
        <v>1335</v>
      </c>
      <c r="J112" s="154" t="s">
        <v>1336</v>
      </c>
      <c r="K112" s="154"/>
      <c r="L112" s="155"/>
      <c r="M112" s="164" t="s">
        <v>1438</v>
      </c>
      <c r="N112" s="165"/>
      <c r="O112" s="119"/>
    </row>
    <row r="113" spans="1:15" ht="12.75" customHeight="1">
      <c r="A113" s="146" t="s">
        <v>219</v>
      </c>
      <c r="B113" s="156"/>
      <c r="C113" s="157" t="s">
        <v>171</v>
      </c>
      <c r="D113" s="158" t="s">
        <v>715</v>
      </c>
      <c r="E113" s="159" t="s">
        <v>1066</v>
      </c>
      <c r="F113" s="159" t="s">
        <v>1067</v>
      </c>
      <c r="G113" s="159" t="s">
        <v>1068</v>
      </c>
      <c r="H113" s="159" t="s">
        <v>1012</v>
      </c>
      <c r="I113" s="159" t="s">
        <v>1419</v>
      </c>
      <c r="J113" s="159" t="s">
        <v>1327</v>
      </c>
      <c r="K113" s="159"/>
      <c r="L113" s="160"/>
      <c r="M113" s="166"/>
      <c r="N113" s="167"/>
      <c r="O113" s="119"/>
    </row>
    <row r="114" spans="1:15" ht="12.75" customHeight="1">
      <c r="A114" s="150"/>
      <c r="B114" s="151">
        <v>49</v>
      </c>
      <c r="C114" s="152" t="s">
        <v>577</v>
      </c>
      <c r="D114" s="153" t="s">
        <v>533</v>
      </c>
      <c r="E114" s="154" t="s">
        <v>1016</v>
      </c>
      <c r="F114" s="154" t="s">
        <v>1017</v>
      </c>
      <c r="G114" s="154" t="s">
        <v>1018</v>
      </c>
      <c r="H114" s="154" t="s">
        <v>1342</v>
      </c>
      <c r="I114" s="154" t="s">
        <v>1343</v>
      </c>
      <c r="J114" s="154" t="s">
        <v>1344</v>
      </c>
      <c r="K114" s="154"/>
      <c r="L114" s="155"/>
      <c r="M114" s="164" t="s">
        <v>1166</v>
      </c>
      <c r="N114" s="165"/>
      <c r="O114" s="119"/>
    </row>
    <row r="115" spans="1:15" ht="12.75" customHeight="1">
      <c r="A115" s="146" t="s">
        <v>219</v>
      </c>
      <c r="B115" s="156"/>
      <c r="C115" s="157" t="s">
        <v>317</v>
      </c>
      <c r="D115" s="158" t="s">
        <v>672</v>
      </c>
      <c r="E115" s="159" t="s">
        <v>1055</v>
      </c>
      <c r="F115" s="159" t="s">
        <v>1056</v>
      </c>
      <c r="G115" s="159" t="s">
        <v>1057</v>
      </c>
      <c r="H115" s="159" t="s">
        <v>1037</v>
      </c>
      <c r="I115" s="159" t="s">
        <v>1337</v>
      </c>
      <c r="J115" s="159" t="s">
        <v>1345</v>
      </c>
      <c r="K115" s="159"/>
      <c r="L115" s="160"/>
      <c r="M115" s="166"/>
      <c r="N115" s="167"/>
      <c r="O115" s="119"/>
    </row>
    <row r="116" spans="1:15" ht="12.75" customHeight="1">
      <c r="A116" s="150"/>
      <c r="B116" s="151">
        <v>6</v>
      </c>
      <c r="C116" s="152" t="s">
        <v>484</v>
      </c>
      <c r="D116" s="153" t="s">
        <v>485</v>
      </c>
      <c r="E116" s="154" t="s">
        <v>856</v>
      </c>
      <c r="F116" s="154" t="s">
        <v>857</v>
      </c>
      <c r="G116" s="154" t="s">
        <v>858</v>
      </c>
      <c r="H116" s="154" t="s">
        <v>1433</v>
      </c>
      <c r="I116" s="154" t="s">
        <v>1434</v>
      </c>
      <c r="J116" s="154"/>
      <c r="K116" s="154"/>
      <c r="L116" s="155"/>
      <c r="M116" s="164" t="s">
        <v>1185</v>
      </c>
      <c r="N116" s="165"/>
      <c r="O116" s="119"/>
    </row>
    <row r="117" spans="1:15" ht="12.75" customHeight="1">
      <c r="A117" s="146" t="s">
        <v>230</v>
      </c>
      <c r="B117" s="156"/>
      <c r="C117" s="157" t="s">
        <v>241</v>
      </c>
      <c r="D117" s="158" t="s">
        <v>486</v>
      </c>
      <c r="E117" s="159" t="s">
        <v>496</v>
      </c>
      <c r="F117" s="159" t="s">
        <v>859</v>
      </c>
      <c r="G117" s="159" t="s">
        <v>847</v>
      </c>
      <c r="H117" s="159" t="s">
        <v>504</v>
      </c>
      <c r="I117" s="159" t="s">
        <v>504</v>
      </c>
      <c r="J117" s="159"/>
      <c r="K117" s="159"/>
      <c r="L117" s="160"/>
      <c r="M117" s="166"/>
      <c r="N117" s="167"/>
      <c r="O117" s="119"/>
    </row>
    <row r="118" spans="1:15" ht="12.75" customHeight="1">
      <c r="A118" s="150"/>
      <c r="B118" s="151">
        <v>35</v>
      </c>
      <c r="C118" s="152" t="s">
        <v>564</v>
      </c>
      <c r="D118" s="153" t="s">
        <v>533</v>
      </c>
      <c r="E118" s="154" t="s">
        <v>1158</v>
      </c>
      <c r="F118" s="154" t="s">
        <v>1159</v>
      </c>
      <c r="G118" s="154" t="s">
        <v>1160</v>
      </c>
      <c r="H118" s="154" t="s">
        <v>1435</v>
      </c>
      <c r="I118" s="154" t="s">
        <v>1436</v>
      </c>
      <c r="J118" s="154"/>
      <c r="K118" s="154"/>
      <c r="L118" s="155"/>
      <c r="M118" s="164" t="s">
        <v>1437</v>
      </c>
      <c r="N118" s="165"/>
      <c r="O118" s="119"/>
    </row>
    <row r="119" spans="1:15" ht="12.75" customHeight="1">
      <c r="A119" s="146" t="s">
        <v>234</v>
      </c>
      <c r="B119" s="156"/>
      <c r="C119" s="157" t="s">
        <v>295</v>
      </c>
      <c r="D119" s="158" t="s">
        <v>635</v>
      </c>
      <c r="E119" s="159" t="s">
        <v>1162</v>
      </c>
      <c r="F119" s="159" t="s">
        <v>1163</v>
      </c>
      <c r="G119" s="159" t="s">
        <v>1051</v>
      </c>
      <c r="H119" s="159" t="s">
        <v>912</v>
      </c>
      <c r="I119" s="159" t="s">
        <v>625</v>
      </c>
      <c r="J119" s="159"/>
      <c r="K119" s="159"/>
      <c r="L119" s="160"/>
      <c r="M119" s="166"/>
      <c r="N119" s="167"/>
      <c r="O119" s="119"/>
    </row>
    <row r="120" spans="1:15" ht="12.75" customHeight="1">
      <c r="A120" s="150"/>
      <c r="B120" s="151">
        <v>16</v>
      </c>
      <c r="C120" s="152" t="s">
        <v>532</v>
      </c>
      <c r="D120" s="153" t="s">
        <v>533</v>
      </c>
      <c r="E120" s="154" t="s">
        <v>858</v>
      </c>
      <c r="F120" s="154" t="s">
        <v>898</v>
      </c>
      <c r="G120" s="154" t="s">
        <v>876</v>
      </c>
      <c r="H120" s="154" t="s">
        <v>1242</v>
      </c>
      <c r="I120" s="154"/>
      <c r="J120" s="154"/>
      <c r="K120" s="154"/>
      <c r="L120" s="155"/>
      <c r="M120" s="164" t="s">
        <v>1438</v>
      </c>
      <c r="N120" s="165"/>
      <c r="O120" s="119"/>
    </row>
    <row r="121" spans="1:15" ht="12.75" customHeight="1">
      <c r="A121" s="146" t="s">
        <v>239</v>
      </c>
      <c r="B121" s="156"/>
      <c r="C121" s="157" t="s">
        <v>154</v>
      </c>
      <c r="D121" s="158" t="s">
        <v>635</v>
      </c>
      <c r="E121" s="159" t="s">
        <v>544</v>
      </c>
      <c r="F121" s="159" t="s">
        <v>976</v>
      </c>
      <c r="G121" s="159" t="s">
        <v>899</v>
      </c>
      <c r="H121" s="159" t="s">
        <v>894</v>
      </c>
      <c r="I121" s="159"/>
      <c r="J121" s="159"/>
      <c r="K121" s="159"/>
      <c r="L121" s="160"/>
      <c r="M121" s="166"/>
      <c r="N121" s="167"/>
      <c r="O121" s="119"/>
    </row>
    <row r="122" spans="1:15" ht="12.75" customHeight="1">
      <c r="A122" s="150"/>
      <c r="B122" s="151">
        <v>26</v>
      </c>
      <c r="C122" s="152" t="s">
        <v>555</v>
      </c>
      <c r="D122" s="153" t="s">
        <v>628</v>
      </c>
      <c r="E122" s="154" t="s">
        <v>964</v>
      </c>
      <c r="F122" s="154" t="s">
        <v>965</v>
      </c>
      <c r="G122" s="154" t="s">
        <v>966</v>
      </c>
      <c r="H122" s="154" t="s">
        <v>1269</v>
      </c>
      <c r="I122" s="154"/>
      <c r="J122" s="154"/>
      <c r="K122" s="154"/>
      <c r="L122" s="155"/>
      <c r="M122" s="164" t="s">
        <v>1166</v>
      </c>
      <c r="N122" s="165"/>
      <c r="O122" s="119"/>
    </row>
    <row r="123" spans="1:15" ht="12.75" customHeight="1">
      <c r="A123" s="146" t="s">
        <v>232</v>
      </c>
      <c r="B123" s="156"/>
      <c r="C123" s="157" t="s">
        <v>291</v>
      </c>
      <c r="D123" s="158" t="s">
        <v>632</v>
      </c>
      <c r="E123" s="159" t="s">
        <v>715</v>
      </c>
      <c r="F123" s="159" t="s">
        <v>1025</v>
      </c>
      <c r="G123" s="159" t="s">
        <v>1013</v>
      </c>
      <c r="H123" s="159" t="s">
        <v>1439</v>
      </c>
      <c r="I123" s="159"/>
      <c r="J123" s="159"/>
      <c r="K123" s="159"/>
      <c r="L123" s="160"/>
      <c r="M123" s="166"/>
      <c r="N123" s="167"/>
      <c r="O123" s="119"/>
    </row>
    <row r="124" spans="1:15" ht="12.75" customHeight="1">
      <c r="A124" s="150"/>
      <c r="B124" s="151">
        <v>57</v>
      </c>
      <c r="C124" s="152" t="s">
        <v>584</v>
      </c>
      <c r="D124" s="153" t="s">
        <v>658</v>
      </c>
      <c r="E124" s="154" t="s">
        <v>966</v>
      </c>
      <c r="F124" s="154" t="s">
        <v>1116</v>
      </c>
      <c r="G124" s="154" t="s">
        <v>1117</v>
      </c>
      <c r="H124" s="154" t="s">
        <v>1440</v>
      </c>
      <c r="I124" s="154"/>
      <c r="J124" s="154"/>
      <c r="K124" s="154"/>
      <c r="L124" s="155"/>
      <c r="M124" s="164" t="s">
        <v>1179</v>
      </c>
      <c r="N124" s="165"/>
      <c r="O124" s="119"/>
    </row>
    <row r="125" spans="1:15" ht="12.75" customHeight="1">
      <c r="A125" s="146" t="s">
        <v>218</v>
      </c>
      <c r="B125" s="156"/>
      <c r="C125" s="157" t="s">
        <v>95</v>
      </c>
      <c r="D125" s="158" t="s">
        <v>767</v>
      </c>
      <c r="E125" s="159" t="s">
        <v>1118</v>
      </c>
      <c r="F125" s="159" t="s">
        <v>1119</v>
      </c>
      <c r="G125" s="159" t="s">
        <v>1074</v>
      </c>
      <c r="H125" s="159" t="s">
        <v>1074</v>
      </c>
      <c r="I125" s="159"/>
      <c r="J125" s="159"/>
      <c r="K125" s="159"/>
      <c r="L125" s="160"/>
      <c r="M125" s="166"/>
      <c r="N125" s="167"/>
      <c r="O125" s="119"/>
    </row>
    <row r="126" spans="1:15" ht="12.75" customHeight="1">
      <c r="A126" s="150"/>
      <c r="B126" s="151">
        <v>18</v>
      </c>
      <c r="C126" s="152" t="s">
        <v>520</v>
      </c>
      <c r="D126" s="153" t="s">
        <v>521</v>
      </c>
      <c r="E126" s="154" t="s">
        <v>887</v>
      </c>
      <c r="F126" s="154" t="s">
        <v>888</v>
      </c>
      <c r="G126" s="154" t="s">
        <v>889</v>
      </c>
      <c r="H126" s="154"/>
      <c r="I126" s="154"/>
      <c r="J126" s="154"/>
      <c r="K126" s="154"/>
      <c r="L126" s="155"/>
      <c r="M126" s="164" t="s">
        <v>1166</v>
      </c>
      <c r="N126" s="165"/>
      <c r="O126" s="119"/>
    </row>
    <row r="127" spans="1:15" ht="12.75" customHeight="1">
      <c r="A127" s="146" t="s">
        <v>143</v>
      </c>
      <c r="B127" s="156"/>
      <c r="C127" s="157" t="s">
        <v>244</v>
      </c>
      <c r="D127" s="158" t="s">
        <v>613</v>
      </c>
      <c r="E127" s="159" t="s">
        <v>522</v>
      </c>
      <c r="F127" s="159" t="s">
        <v>890</v>
      </c>
      <c r="G127" s="159" t="s">
        <v>514</v>
      </c>
      <c r="H127" s="159"/>
      <c r="I127" s="159"/>
      <c r="J127" s="159"/>
      <c r="K127" s="159"/>
      <c r="L127" s="160"/>
      <c r="M127" s="166"/>
      <c r="N127" s="167"/>
      <c r="O127" s="119"/>
    </row>
    <row r="128" spans="1:15" ht="12.75" customHeight="1">
      <c r="A128" s="150"/>
      <c r="B128" s="151">
        <v>37</v>
      </c>
      <c r="C128" s="152" t="s">
        <v>566</v>
      </c>
      <c r="D128" s="153" t="s">
        <v>624</v>
      </c>
      <c r="E128" s="154" t="s">
        <v>983</v>
      </c>
      <c r="F128" s="154" t="s">
        <v>984</v>
      </c>
      <c r="G128" s="154" t="s">
        <v>985</v>
      </c>
      <c r="H128" s="154"/>
      <c r="I128" s="154"/>
      <c r="J128" s="154"/>
      <c r="K128" s="154"/>
      <c r="L128" s="155"/>
      <c r="M128" s="164" t="s">
        <v>1166</v>
      </c>
      <c r="N128" s="165"/>
      <c r="O128" s="119"/>
    </row>
    <row r="129" spans="1:15" ht="12.75" customHeight="1">
      <c r="A129" s="146" t="s">
        <v>233</v>
      </c>
      <c r="B129" s="156"/>
      <c r="C129" s="157" t="s">
        <v>304</v>
      </c>
      <c r="D129" s="158" t="s">
        <v>625</v>
      </c>
      <c r="E129" s="159" t="s">
        <v>988</v>
      </c>
      <c r="F129" s="159" t="s">
        <v>625</v>
      </c>
      <c r="G129" s="159" t="s">
        <v>986</v>
      </c>
      <c r="H129" s="159"/>
      <c r="I129" s="159"/>
      <c r="J129" s="159"/>
      <c r="K129" s="159"/>
      <c r="L129" s="160"/>
      <c r="M129" s="166"/>
      <c r="N129" s="167"/>
      <c r="O129" s="119"/>
    </row>
    <row r="130" spans="1:15" ht="12.75" customHeight="1">
      <c r="A130" s="150"/>
      <c r="B130" s="151">
        <v>43</v>
      </c>
      <c r="C130" s="152" t="s">
        <v>571</v>
      </c>
      <c r="D130" s="153" t="s">
        <v>773</v>
      </c>
      <c r="E130" s="154" t="s">
        <v>991</v>
      </c>
      <c r="F130" s="154" t="s">
        <v>992</v>
      </c>
      <c r="G130" s="154" t="s">
        <v>993</v>
      </c>
      <c r="H130" s="154"/>
      <c r="I130" s="154"/>
      <c r="J130" s="154"/>
      <c r="K130" s="154"/>
      <c r="L130" s="155"/>
      <c r="M130" s="164" t="s">
        <v>1185</v>
      </c>
      <c r="N130" s="165"/>
      <c r="O130" s="119"/>
    </row>
    <row r="131" spans="1:15" ht="12.75" customHeight="1">
      <c r="A131" s="146" t="s">
        <v>234</v>
      </c>
      <c r="B131" s="156"/>
      <c r="C131" s="157" t="s">
        <v>295</v>
      </c>
      <c r="D131" s="158" t="s">
        <v>774</v>
      </c>
      <c r="E131" s="159" t="s">
        <v>1047</v>
      </c>
      <c r="F131" s="159" t="s">
        <v>994</v>
      </c>
      <c r="G131" s="159" t="s">
        <v>958</v>
      </c>
      <c r="H131" s="159"/>
      <c r="I131" s="159"/>
      <c r="J131" s="159"/>
      <c r="K131" s="159"/>
      <c r="L131" s="160"/>
      <c r="M131" s="166"/>
      <c r="N131" s="167"/>
      <c r="O131" s="119"/>
    </row>
    <row r="132" spans="1:15" ht="12.75" customHeight="1">
      <c r="A132" s="150"/>
      <c r="B132" s="151">
        <v>27</v>
      </c>
      <c r="C132" s="152" t="s">
        <v>556</v>
      </c>
      <c r="D132" s="153" t="s">
        <v>628</v>
      </c>
      <c r="E132" s="154" t="s">
        <v>955</v>
      </c>
      <c r="F132" s="154" t="s">
        <v>956</v>
      </c>
      <c r="G132" s="154" t="s">
        <v>957</v>
      </c>
      <c r="H132" s="154"/>
      <c r="I132" s="154"/>
      <c r="J132" s="154"/>
      <c r="K132" s="154"/>
      <c r="L132" s="155"/>
      <c r="M132" s="164" t="s">
        <v>1166</v>
      </c>
      <c r="N132" s="165"/>
      <c r="O132" s="119"/>
    </row>
    <row r="133" spans="1:15" ht="12.75" customHeight="1">
      <c r="A133" s="146" t="s">
        <v>234</v>
      </c>
      <c r="B133" s="156"/>
      <c r="C133" s="157" t="s">
        <v>295</v>
      </c>
      <c r="D133" s="158" t="s">
        <v>632</v>
      </c>
      <c r="E133" s="159" t="s">
        <v>1048</v>
      </c>
      <c r="F133" s="159" t="s">
        <v>1000</v>
      </c>
      <c r="G133" s="159" t="s">
        <v>996</v>
      </c>
      <c r="H133" s="159"/>
      <c r="I133" s="159"/>
      <c r="J133" s="159"/>
      <c r="K133" s="159"/>
      <c r="L133" s="160"/>
      <c r="M133" s="166"/>
      <c r="N133" s="167"/>
      <c r="O133" s="119"/>
    </row>
    <row r="134" spans="1:15" ht="12.75" customHeight="1">
      <c r="A134" s="150"/>
      <c r="B134" s="151">
        <v>45</v>
      </c>
      <c r="C134" s="152" t="s">
        <v>573</v>
      </c>
      <c r="D134" s="153" t="s">
        <v>734</v>
      </c>
      <c r="E134" s="154" t="s">
        <v>1039</v>
      </c>
      <c r="F134" s="154" t="s">
        <v>1040</v>
      </c>
      <c r="G134" s="154" t="s">
        <v>1041</v>
      </c>
      <c r="H134" s="154"/>
      <c r="I134" s="154"/>
      <c r="J134" s="154"/>
      <c r="K134" s="154"/>
      <c r="L134" s="155"/>
      <c r="M134" s="164" t="s">
        <v>1166</v>
      </c>
      <c r="N134" s="165"/>
      <c r="O134" s="119"/>
    </row>
    <row r="135" spans="1:15" ht="12.75" customHeight="1">
      <c r="A135" s="146" t="s">
        <v>219</v>
      </c>
      <c r="B135" s="156"/>
      <c r="C135" s="157" t="s">
        <v>63</v>
      </c>
      <c r="D135" s="158" t="s">
        <v>735</v>
      </c>
      <c r="E135" s="159" t="s">
        <v>1106</v>
      </c>
      <c r="F135" s="159" t="s">
        <v>1155</v>
      </c>
      <c r="G135" s="159" t="s">
        <v>1156</v>
      </c>
      <c r="H135" s="159"/>
      <c r="I135" s="159"/>
      <c r="J135" s="159"/>
      <c r="K135" s="159"/>
      <c r="L135" s="160"/>
      <c r="M135" s="166"/>
      <c r="N135" s="167"/>
      <c r="O135" s="119"/>
    </row>
    <row r="136" spans="1:15" ht="12.75" customHeight="1">
      <c r="A136" s="150"/>
      <c r="B136" s="151">
        <v>63</v>
      </c>
      <c r="C136" s="152" t="s">
        <v>590</v>
      </c>
      <c r="D136" s="153" t="s">
        <v>650</v>
      </c>
      <c r="E136" s="154" t="s">
        <v>1164</v>
      </c>
      <c r="F136" s="154" t="s">
        <v>1165</v>
      </c>
      <c r="G136" s="154"/>
      <c r="H136" s="154"/>
      <c r="I136" s="154"/>
      <c r="J136" s="154"/>
      <c r="K136" s="154"/>
      <c r="L136" s="155"/>
      <c r="M136" s="164" t="s">
        <v>1166</v>
      </c>
      <c r="N136" s="165"/>
      <c r="O136" s="119"/>
    </row>
    <row r="137" spans="1:15" ht="12.75" customHeight="1">
      <c r="A137" s="146" t="s">
        <v>233</v>
      </c>
      <c r="B137" s="156"/>
      <c r="C137" s="157" t="s">
        <v>303</v>
      </c>
      <c r="D137" s="158" t="s">
        <v>704</v>
      </c>
      <c r="E137" s="159" t="s">
        <v>1167</v>
      </c>
      <c r="F137" s="159" t="s">
        <v>1168</v>
      </c>
      <c r="G137" s="159"/>
      <c r="H137" s="159"/>
      <c r="I137" s="159"/>
      <c r="J137" s="159"/>
      <c r="K137" s="159"/>
      <c r="L137" s="160"/>
      <c r="M137" s="166"/>
      <c r="N137" s="167"/>
      <c r="O137" s="119"/>
    </row>
    <row r="138" spans="1:15" ht="12.75" customHeight="1">
      <c r="A138" s="150"/>
      <c r="B138" s="151">
        <v>79</v>
      </c>
      <c r="C138" s="152" t="s">
        <v>606</v>
      </c>
      <c r="D138" s="153" t="s">
        <v>819</v>
      </c>
      <c r="E138" s="154" t="s">
        <v>1169</v>
      </c>
      <c r="F138" s="154" t="s">
        <v>1170</v>
      </c>
      <c r="G138" s="154"/>
      <c r="H138" s="154"/>
      <c r="I138" s="154"/>
      <c r="J138" s="154"/>
      <c r="K138" s="154"/>
      <c r="L138" s="155"/>
      <c r="M138" s="164" t="s">
        <v>1171</v>
      </c>
      <c r="N138" s="165"/>
      <c r="O138" s="119"/>
    </row>
    <row r="139" spans="1:15" ht="12.75" customHeight="1">
      <c r="A139" s="146" t="s">
        <v>181</v>
      </c>
      <c r="B139" s="156"/>
      <c r="C139" s="157" t="s">
        <v>362</v>
      </c>
      <c r="D139" s="158" t="s">
        <v>820</v>
      </c>
      <c r="E139" s="159" t="s">
        <v>1172</v>
      </c>
      <c r="F139" s="159" t="s">
        <v>1173</v>
      </c>
      <c r="G139" s="159"/>
      <c r="H139" s="159"/>
      <c r="I139" s="159"/>
      <c r="J139" s="159"/>
      <c r="K139" s="159"/>
      <c r="L139" s="160"/>
      <c r="M139" s="166"/>
      <c r="N139" s="167"/>
      <c r="O139" s="119"/>
    </row>
    <row r="140" spans="1:15" ht="12.75" customHeight="1">
      <c r="A140" s="150"/>
      <c r="B140" s="151">
        <v>72</v>
      </c>
      <c r="C140" s="152" t="s">
        <v>599</v>
      </c>
      <c r="D140" s="153" t="s">
        <v>793</v>
      </c>
      <c r="E140" s="154" t="s">
        <v>1174</v>
      </c>
      <c r="F140" s="154" t="s">
        <v>1175</v>
      </c>
      <c r="G140" s="154"/>
      <c r="H140" s="154"/>
      <c r="I140" s="154"/>
      <c r="J140" s="154"/>
      <c r="K140" s="154"/>
      <c r="L140" s="155"/>
      <c r="M140" s="164" t="s">
        <v>1166</v>
      </c>
      <c r="N140" s="165"/>
      <c r="O140" s="119"/>
    </row>
    <row r="141" spans="1:15" ht="12.75" customHeight="1">
      <c r="A141" s="146" t="s">
        <v>234</v>
      </c>
      <c r="B141" s="156"/>
      <c r="C141" s="157" t="s">
        <v>124</v>
      </c>
      <c r="D141" s="158" t="s">
        <v>794</v>
      </c>
      <c r="E141" s="159" t="s">
        <v>1176</v>
      </c>
      <c r="F141" s="159" t="s">
        <v>1177</v>
      </c>
      <c r="G141" s="159"/>
      <c r="H141" s="159"/>
      <c r="I141" s="159"/>
      <c r="J141" s="159"/>
      <c r="K141" s="159"/>
      <c r="L141" s="160"/>
      <c r="M141" s="166"/>
      <c r="N141" s="167"/>
      <c r="O141" s="119"/>
    </row>
    <row r="142" spans="1:15" ht="12.75" customHeight="1">
      <c r="A142" s="150"/>
      <c r="B142" s="151">
        <v>15</v>
      </c>
      <c r="C142" s="152" t="s">
        <v>528</v>
      </c>
      <c r="D142" s="153" t="s">
        <v>529</v>
      </c>
      <c r="E142" s="154" t="s">
        <v>1178</v>
      </c>
      <c r="F142" s="154"/>
      <c r="G142" s="154"/>
      <c r="H142" s="154"/>
      <c r="I142" s="154"/>
      <c r="J142" s="154"/>
      <c r="K142" s="154"/>
      <c r="L142" s="155"/>
      <c r="M142" s="164" t="s">
        <v>1179</v>
      </c>
      <c r="N142" s="165"/>
      <c r="O142" s="119"/>
    </row>
    <row r="143" spans="1:15" ht="12.75" customHeight="1">
      <c r="A143" s="146" t="s">
        <v>232</v>
      </c>
      <c r="B143" s="156"/>
      <c r="C143" s="157" t="s">
        <v>291</v>
      </c>
      <c r="D143" s="158" t="s">
        <v>544</v>
      </c>
      <c r="E143" s="159" t="s">
        <v>530</v>
      </c>
      <c r="F143" s="159"/>
      <c r="G143" s="159"/>
      <c r="H143" s="159"/>
      <c r="I143" s="159"/>
      <c r="J143" s="159"/>
      <c r="K143" s="159"/>
      <c r="L143" s="160"/>
      <c r="M143" s="166"/>
      <c r="N143" s="167"/>
      <c r="O143" s="119"/>
    </row>
    <row r="144" spans="1:15" ht="12.75" customHeight="1">
      <c r="A144" s="150"/>
      <c r="B144" s="151">
        <v>28</v>
      </c>
      <c r="C144" s="152" t="s">
        <v>557</v>
      </c>
      <c r="D144" s="153" t="s">
        <v>638</v>
      </c>
      <c r="E144" s="154" t="s">
        <v>1180</v>
      </c>
      <c r="F144" s="154"/>
      <c r="G144" s="154"/>
      <c r="H144" s="154"/>
      <c r="I144" s="154"/>
      <c r="J144" s="154"/>
      <c r="K144" s="154"/>
      <c r="L144" s="155"/>
      <c r="M144" s="164" t="s">
        <v>1181</v>
      </c>
      <c r="N144" s="165"/>
      <c r="O144" s="119"/>
    </row>
    <row r="145" spans="1:15" ht="12.75" customHeight="1">
      <c r="A145" s="146" t="s">
        <v>239</v>
      </c>
      <c r="B145" s="156"/>
      <c r="C145" s="157" t="s">
        <v>152</v>
      </c>
      <c r="D145" s="158" t="s">
        <v>681</v>
      </c>
      <c r="E145" s="159" t="s">
        <v>1000</v>
      </c>
      <c r="F145" s="159"/>
      <c r="G145" s="159"/>
      <c r="H145" s="159"/>
      <c r="I145" s="159"/>
      <c r="J145" s="159"/>
      <c r="K145" s="159"/>
      <c r="L145" s="160"/>
      <c r="M145" s="166"/>
      <c r="N145" s="167"/>
      <c r="O145" s="119"/>
    </row>
    <row r="146" spans="1:15" ht="12.75" customHeight="1">
      <c r="A146" s="150"/>
      <c r="B146" s="151">
        <v>71</v>
      </c>
      <c r="C146" s="152" t="s">
        <v>598</v>
      </c>
      <c r="D146" s="153" t="s">
        <v>779</v>
      </c>
      <c r="E146" s="154" t="s">
        <v>1182</v>
      </c>
      <c r="F146" s="154"/>
      <c r="G146" s="154"/>
      <c r="H146" s="154"/>
      <c r="I146" s="154"/>
      <c r="J146" s="154"/>
      <c r="K146" s="154"/>
      <c r="L146" s="155"/>
      <c r="M146" s="164" t="s">
        <v>1183</v>
      </c>
      <c r="N146" s="165"/>
      <c r="O146" s="119"/>
    </row>
    <row r="147" spans="1:15" ht="12.75" customHeight="1">
      <c r="A147" s="146" t="s">
        <v>218</v>
      </c>
      <c r="B147" s="156"/>
      <c r="C147" s="157" t="s">
        <v>121</v>
      </c>
      <c r="D147" s="158" t="s">
        <v>780</v>
      </c>
      <c r="E147" s="159" t="s">
        <v>1137</v>
      </c>
      <c r="F147" s="159"/>
      <c r="G147" s="159"/>
      <c r="H147" s="159"/>
      <c r="I147" s="159"/>
      <c r="J147" s="159"/>
      <c r="K147" s="159"/>
      <c r="L147" s="160"/>
      <c r="M147" s="166"/>
      <c r="N147" s="167"/>
      <c r="O147" s="119"/>
    </row>
    <row r="148" spans="1:15" ht="12.75" customHeight="1">
      <c r="A148" s="150"/>
      <c r="B148" s="151">
        <v>66</v>
      </c>
      <c r="C148" s="152" t="s">
        <v>593</v>
      </c>
      <c r="D148" s="153" t="s">
        <v>662</v>
      </c>
      <c r="E148" s="154" t="s">
        <v>1184</v>
      </c>
      <c r="F148" s="154"/>
      <c r="G148" s="154"/>
      <c r="H148" s="154"/>
      <c r="I148" s="154"/>
      <c r="J148" s="154"/>
      <c r="K148" s="154"/>
      <c r="L148" s="155"/>
      <c r="M148" s="164" t="s">
        <v>1185</v>
      </c>
      <c r="N148" s="165"/>
      <c r="O148" s="119"/>
    </row>
    <row r="149" spans="1:15" ht="12.75" customHeight="1">
      <c r="A149" s="146" t="s">
        <v>218</v>
      </c>
      <c r="B149" s="156"/>
      <c r="C149" s="157" t="s">
        <v>300</v>
      </c>
      <c r="D149" s="158" t="s">
        <v>787</v>
      </c>
      <c r="E149" s="159" t="s">
        <v>784</v>
      </c>
      <c r="F149" s="159"/>
      <c r="G149" s="159"/>
      <c r="H149" s="159"/>
      <c r="I149" s="159"/>
      <c r="J149" s="159"/>
      <c r="K149" s="159"/>
      <c r="L149" s="160"/>
      <c r="M149" s="166"/>
      <c r="N149" s="167"/>
      <c r="O149" s="119"/>
    </row>
    <row r="150" spans="1:15" ht="12.75" customHeight="1">
      <c r="A150" s="150"/>
      <c r="B150" s="151">
        <v>61</v>
      </c>
      <c r="C150" s="152" t="s">
        <v>588</v>
      </c>
      <c r="D150" s="153" t="s">
        <v>734</v>
      </c>
      <c r="E150" s="154" t="s">
        <v>1186</v>
      </c>
      <c r="F150" s="154"/>
      <c r="G150" s="154"/>
      <c r="H150" s="154"/>
      <c r="I150" s="154"/>
      <c r="J150" s="154"/>
      <c r="K150" s="154"/>
      <c r="L150" s="155"/>
      <c r="M150" s="164" t="s">
        <v>1166</v>
      </c>
      <c r="N150" s="165"/>
      <c r="O150" s="119"/>
    </row>
    <row r="151" spans="1:15" ht="12.75" customHeight="1">
      <c r="A151" s="146" t="s">
        <v>217</v>
      </c>
      <c r="B151" s="156"/>
      <c r="C151" s="157" t="s">
        <v>291</v>
      </c>
      <c r="D151" s="158" t="s">
        <v>739</v>
      </c>
      <c r="E151" s="159" t="s">
        <v>1187</v>
      </c>
      <c r="F151" s="159"/>
      <c r="G151" s="159"/>
      <c r="H151" s="159"/>
      <c r="I151" s="159"/>
      <c r="J151" s="159"/>
      <c r="K151" s="159"/>
      <c r="L151" s="160"/>
      <c r="M151" s="166"/>
      <c r="N151" s="167"/>
      <c r="O151" s="119"/>
    </row>
    <row r="152" spans="1:15" ht="12.75" customHeight="1">
      <c r="A152" s="150"/>
      <c r="B152" s="151">
        <v>80</v>
      </c>
      <c r="C152" s="152" t="s">
        <v>607</v>
      </c>
      <c r="D152" s="153" t="s">
        <v>826</v>
      </c>
      <c r="E152" s="154" t="s">
        <v>1188</v>
      </c>
      <c r="F152" s="154"/>
      <c r="G152" s="154"/>
      <c r="H152" s="154"/>
      <c r="I152" s="154"/>
      <c r="J152" s="154"/>
      <c r="K152" s="154"/>
      <c r="L152" s="155"/>
      <c r="M152" s="164" t="s">
        <v>1183</v>
      </c>
      <c r="N152" s="165"/>
      <c r="O152" s="119"/>
    </row>
    <row r="153" spans="1:15" ht="12.75" customHeight="1">
      <c r="A153" s="146" t="s">
        <v>181</v>
      </c>
      <c r="B153" s="156"/>
      <c r="C153" s="157" t="s">
        <v>362</v>
      </c>
      <c r="D153" s="158" t="s">
        <v>829</v>
      </c>
      <c r="E153" s="159" t="s">
        <v>1189</v>
      </c>
      <c r="F153" s="159"/>
      <c r="G153" s="159"/>
      <c r="H153" s="159"/>
      <c r="I153" s="159"/>
      <c r="J153" s="159"/>
      <c r="K153" s="159"/>
      <c r="L153" s="160"/>
      <c r="M153" s="166"/>
      <c r="N153" s="167"/>
      <c r="O153" s="119"/>
    </row>
    <row r="154" spans="1:15" ht="12.75" customHeight="1">
      <c r="A154" s="150"/>
      <c r="B154" s="151">
        <v>7</v>
      </c>
      <c r="C154" s="152" t="s">
        <v>499</v>
      </c>
      <c r="D154" s="153" t="s">
        <v>495</v>
      </c>
      <c r="E154" s="154"/>
      <c r="F154" s="154"/>
      <c r="G154" s="154"/>
      <c r="H154" s="154"/>
      <c r="I154" s="154"/>
      <c r="J154" s="154"/>
      <c r="K154" s="154"/>
      <c r="L154" s="155"/>
      <c r="M154" s="164" t="s">
        <v>1166</v>
      </c>
      <c r="N154" s="165"/>
      <c r="O154" s="119"/>
    </row>
    <row r="155" spans="1:15" ht="12.75" customHeight="1">
      <c r="A155" s="146" t="s">
        <v>230</v>
      </c>
      <c r="B155" s="156"/>
      <c r="C155" s="157" t="s">
        <v>242</v>
      </c>
      <c r="D155" s="158" t="s">
        <v>500</v>
      </c>
      <c r="E155" s="159"/>
      <c r="F155" s="159"/>
      <c r="G155" s="159"/>
      <c r="H155" s="159"/>
      <c r="I155" s="159"/>
      <c r="J155" s="159"/>
      <c r="K155" s="159"/>
      <c r="L155" s="160"/>
      <c r="M155" s="166"/>
      <c r="N155" s="167"/>
      <c r="O155" s="119"/>
    </row>
    <row r="156" spans="1:15" ht="12.75" customHeight="1">
      <c r="A156" s="150"/>
      <c r="B156" s="151">
        <v>47</v>
      </c>
      <c r="C156" s="152" t="s">
        <v>575</v>
      </c>
      <c r="D156" s="153" t="s">
        <v>720</v>
      </c>
      <c r="E156" s="154"/>
      <c r="F156" s="154"/>
      <c r="G156" s="154"/>
      <c r="H156" s="154"/>
      <c r="I156" s="154"/>
      <c r="J156" s="154"/>
      <c r="K156" s="154"/>
      <c r="L156" s="155"/>
      <c r="M156" s="164" t="s">
        <v>1171</v>
      </c>
      <c r="N156" s="165"/>
      <c r="O156" s="119"/>
    </row>
    <row r="157" spans="1:15" ht="12.75" customHeight="1">
      <c r="A157" s="146" t="s">
        <v>232</v>
      </c>
      <c r="B157" s="156"/>
      <c r="C157" s="157" t="s">
        <v>291</v>
      </c>
      <c r="D157" s="158" t="s">
        <v>721</v>
      </c>
      <c r="E157" s="159"/>
      <c r="F157" s="159"/>
      <c r="G157" s="159"/>
      <c r="H157" s="159"/>
      <c r="I157" s="159"/>
      <c r="J157" s="159"/>
      <c r="K157" s="159"/>
      <c r="L157" s="160"/>
      <c r="M157" s="166"/>
      <c r="N157" s="167"/>
      <c r="O157" s="119"/>
    </row>
    <row r="158" spans="1:15" ht="12.75" customHeight="1">
      <c r="A158" s="150"/>
      <c r="B158" s="151">
        <v>65</v>
      </c>
      <c r="C158" s="152" t="s">
        <v>592</v>
      </c>
      <c r="D158" s="153" t="s">
        <v>741</v>
      </c>
      <c r="E158" s="154"/>
      <c r="F158" s="154"/>
      <c r="G158" s="154"/>
      <c r="H158" s="154"/>
      <c r="I158" s="154"/>
      <c r="J158" s="154"/>
      <c r="K158" s="154"/>
      <c r="L158" s="155"/>
      <c r="M158" s="164" t="s">
        <v>1190</v>
      </c>
      <c r="N158" s="165"/>
      <c r="O158" s="119"/>
    </row>
    <row r="159" spans="1:15" ht="12.75" customHeight="1">
      <c r="A159" s="146" t="s">
        <v>218</v>
      </c>
      <c r="B159" s="156"/>
      <c r="C159" s="157" t="s">
        <v>174</v>
      </c>
      <c r="D159" s="158" t="s">
        <v>742</v>
      </c>
      <c r="E159" s="159"/>
      <c r="F159" s="159"/>
      <c r="G159" s="159"/>
      <c r="H159" s="159"/>
      <c r="I159" s="159"/>
      <c r="J159" s="159"/>
      <c r="K159" s="159"/>
      <c r="L159" s="160"/>
      <c r="M159" s="166"/>
      <c r="N159" s="167"/>
      <c r="O159" s="119"/>
    </row>
    <row r="160" spans="1:15" ht="12.75" customHeight="1">
      <c r="A160" s="150"/>
      <c r="B160" s="151">
        <v>67</v>
      </c>
      <c r="C160" s="152" t="s">
        <v>594</v>
      </c>
      <c r="D160" s="153" t="s">
        <v>741</v>
      </c>
      <c r="E160" s="154"/>
      <c r="F160" s="154"/>
      <c r="G160" s="154"/>
      <c r="H160" s="154"/>
      <c r="I160" s="154"/>
      <c r="J160" s="154"/>
      <c r="K160" s="154"/>
      <c r="L160" s="155"/>
      <c r="M160" s="164" t="s">
        <v>1179</v>
      </c>
      <c r="N160" s="165"/>
      <c r="O160" s="119"/>
    </row>
    <row r="161" spans="1:15" ht="12.75" customHeight="1">
      <c r="A161" s="146" t="s">
        <v>219</v>
      </c>
      <c r="B161" s="156"/>
      <c r="C161" s="157" t="s">
        <v>305</v>
      </c>
      <c r="D161" s="158" t="s">
        <v>745</v>
      </c>
      <c r="E161" s="159"/>
      <c r="F161" s="159"/>
      <c r="G161" s="159"/>
      <c r="H161" s="159"/>
      <c r="I161" s="159"/>
      <c r="J161" s="159"/>
      <c r="K161" s="159"/>
      <c r="L161" s="160"/>
      <c r="M161" s="166"/>
      <c r="N161" s="167"/>
      <c r="O161" s="119"/>
    </row>
    <row r="162" spans="1:15" ht="12.75" customHeight="1">
      <c r="A162" s="150"/>
      <c r="B162" s="151">
        <v>42</v>
      </c>
      <c r="C162" s="152" t="s">
        <v>570</v>
      </c>
      <c r="D162" s="153" t="s">
        <v>783</v>
      </c>
      <c r="E162" s="154"/>
      <c r="F162" s="154"/>
      <c r="G162" s="154"/>
      <c r="H162" s="154"/>
      <c r="I162" s="154"/>
      <c r="J162" s="154"/>
      <c r="K162" s="154"/>
      <c r="L162" s="155"/>
      <c r="M162" s="164" t="s">
        <v>1181</v>
      </c>
      <c r="N162" s="165"/>
      <c r="O162" s="119"/>
    </row>
    <row r="163" spans="1:15" ht="12.75" customHeight="1">
      <c r="A163" s="146" t="s">
        <v>218</v>
      </c>
      <c r="B163" s="156"/>
      <c r="C163" s="157" t="s">
        <v>272</v>
      </c>
      <c r="D163" s="158" t="s">
        <v>784</v>
      </c>
      <c r="E163" s="159"/>
      <c r="F163" s="159"/>
      <c r="G163" s="159"/>
      <c r="H163" s="159"/>
      <c r="I163" s="159"/>
      <c r="J163" s="159"/>
      <c r="K163" s="159"/>
      <c r="L163" s="160"/>
      <c r="M163" s="166"/>
      <c r="N163" s="167"/>
      <c r="O163" s="119"/>
    </row>
    <row r="164" spans="1:15" ht="12.75" customHeight="1">
      <c r="A164" s="150"/>
      <c r="B164" s="151">
        <v>51</v>
      </c>
      <c r="C164" s="152" t="s">
        <v>578</v>
      </c>
      <c r="D164" s="153"/>
      <c r="E164" s="154"/>
      <c r="F164" s="154"/>
      <c r="G164" s="154"/>
      <c r="H164" s="154"/>
      <c r="I164" s="154"/>
      <c r="J164" s="154"/>
      <c r="K164" s="154"/>
      <c r="L164" s="155"/>
      <c r="M164" s="164" t="s">
        <v>1166</v>
      </c>
      <c r="N164" s="165"/>
      <c r="O164" s="119"/>
    </row>
    <row r="165" spans="1:15" ht="12.75" customHeight="1">
      <c r="A165" s="146" t="s">
        <v>217</v>
      </c>
      <c r="B165" s="156"/>
      <c r="C165" s="157" t="s">
        <v>305</v>
      </c>
      <c r="D165" s="158"/>
      <c r="E165" s="159"/>
      <c r="F165" s="159"/>
      <c r="G165" s="159"/>
      <c r="H165" s="159"/>
      <c r="I165" s="159"/>
      <c r="J165" s="159"/>
      <c r="K165" s="159"/>
      <c r="L165" s="160"/>
      <c r="M165" s="166"/>
      <c r="N165" s="167"/>
      <c r="O165" s="119"/>
    </row>
    <row r="166" spans="1:15" ht="12.7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19"/>
    </row>
    <row r="167" spans="1:15" ht="12.75">
      <c r="A167" s="260"/>
      <c r="B167" s="260"/>
      <c r="C167" s="260"/>
      <c r="D167" s="260"/>
      <c r="E167" s="260"/>
      <c r="F167" s="260"/>
      <c r="G167" s="260"/>
      <c r="H167" s="168"/>
      <c r="I167" s="168"/>
      <c r="J167" s="168"/>
      <c r="K167" s="168"/>
      <c r="L167" s="168"/>
      <c r="M167" s="168"/>
      <c r="N167" s="168"/>
      <c r="O167" s="119"/>
    </row>
    <row r="168" spans="1:15" ht="12.7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19"/>
    </row>
    <row r="169" spans="1:15" ht="12.7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19"/>
    </row>
    <row r="170" spans="1:15" ht="12.7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19"/>
    </row>
    <row r="171" spans="1:15" ht="12.7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19"/>
    </row>
    <row r="172" spans="1:15" ht="12.7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19"/>
    </row>
    <row r="173" spans="1:15" ht="12.7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19"/>
    </row>
    <row r="174" spans="1:15" ht="12.7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19"/>
    </row>
    <row r="175" spans="1:15" ht="12.7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19"/>
    </row>
    <row r="176" spans="1:15" ht="12.7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19"/>
    </row>
    <row r="177" spans="1:15" ht="12.7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19"/>
    </row>
    <row r="178" spans="1:15" ht="12.7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19"/>
    </row>
    <row r="179" spans="1:15" ht="12.7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19"/>
    </row>
    <row r="180" spans="1:15" ht="12.7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19"/>
    </row>
    <row r="181" spans="1:15" ht="12.7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19"/>
    </row>
    <row r="182" spans="1:15" ht="12.7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19"/>
    </row>
    <row r="183" spans="1:15" ht="12.75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19"/>
    </row>
    <row r="184" ht="12.75">
      <c r="O184" s="119"/>
    </row>
    <row r="185" ht="12.75">
      <c r="O185" s="119"/>
    </row>
    <row r="186" ht="12.75">
      <c r="O186" s="119"/>
    </row>
    <row r="187" ht="12.75">
      <c r="O187" s="119"/>
    </row>
    <row r="188" ht="12.75">
      <c r="O188" s="119"/>
    </row>
    <row r="189" ht="12.75">
      <c r="O189" s="119"/>
    </row>
    <row r="190" ht="12.75">
      <c r="O190" s="119"/>
    </row>
    <row r="191" ht="12.75">
      <c r="O191" s="119"/>
    </row>
    <row r="192" ht="12.75">
      <c r="O192" s="119"/>
    </row>
    <row r="193" ht="12.75">
      <c r="O193" s="119"/>
    </row>
  </sheetData>
  <sheetProtection/>
  <mergeCells count="5">
    <mergeCell ref="D6:L6"/>
    <mergeCell ref="A167:G167"/>
    <mergeCell ref="A2:N2"/>
    <mergeCell ref="A3:N3"/>
    <mergeCell ref="A4:N4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3" man="1"/>
    <brk id="13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53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7" customWidth="1"/>
    <col min="9" max="9" width="9.57421875" style="21" customWidth="1"/>
  </cols>
  <sheetData>
    <row r="1" ht="15">
      <c r="F1" s="54" t="str">
        <f>Startlist!$F1</f>
        <v> </v>
      </c>
    </row>
    <row r="2" ht="15.75">
      <c r="F2" s="1" t="str">
        <f>Startlist!$F2</f>
        <v>Harju Rally</v>
      </c>
    </row>
    <row r="3" ht="15">
      <c r="F3" s="54" t="str">
        <f>Startlist!$F3</f>
        <v>23-24 May 2014</v>
      </c>
    </row>
    <row r="4" spans="6:8" ht="15">
      <c r="F4" s="54" t="str">
        <f>Startlist!$F4</f>
        <v>Harjumaa, ESTONIA</v>
      </c>
      <c r="H4" s="26"/>
    </row>
    <row r="5" spans="4:10" ht="15.75">
      <c r="D5" s="277"/>
      <c r="E5" s="277"/>
      <c r="F5" s="1"/>
      <c r="G5" s="277"/>
      <c r="H5" s="26"/>
      <c r="J5" s="277"/>
    </row>
    <row r="6" spans="1:10" ht="15.75">
      <c r="A6" s="11" t="s">
        <v>185</v>
      </c>
      <c r="D6" s="277"/>
      <c r="E6" s="277"/>
      <c r="F6" s="1"/>
      <c r="G6" s="277"/>
      <c r="H6" s="26"/>
      <c r="I6" s="46" t="s">
        <v>1872</v>
      </c>
      <c r="J6" s="277"/>
    </row>
    <row r="7" spans="1:10" ht="12.75">
      <c r="A7" s="33"/>
      <c r="B7" s="34" t="s">
        <v>206</v>
      </c>
      <c r="C7" s="35" t="s">
        <v>189</v>
      </c>
      <c r="D7" s="278" t="s">
        <v>190</v>
      </c>
      <c r="E7" s="278" t="s">
        <v>191</v>
      </c>
      <c r="F7" s="36" t="s">
        <v>192</v>
      </c>
      <c r="G7" s="278" t="s">
        <v>193</v>
      </c>
      <c r="H7" s="37" t="s">
        <v>194</v>
      </c>
      <c r="I7" s="38" t="s">
        <v>186</v>
      </c>
      <c r="J7" s="277"/>
    </row>
    <row r="8" spans="1:10" s="4" customFormat="1" ht="15" customHeight="1">
      <c r="A8" s="22" t="s">
        <v>379</v>
      </c>
      <c r="B8" s="22" t="s">
        <v>1873</v>
      </c>
      <c r="C8" s="23" t="s">
        <v>230</v>
      </c>
      <c r="D8" s="279" t="s">
        <v>9</v>
      </c>
      <c r="E8" s="279" t="s">
        <v>10</v>
      </c>
      <c r="F8" s="23" t="s">
        <v>227</v>
      </c>
      <c r="G8" s="279" t="s">
        <v>11</v>
      </c>
      <c r="H8" s="28" t="s">
        <v>242</v>
      </c>
      <c r="I8" s="30" t="s">
        <v>1467</v>
      </c>
      <c r="J8" s="280"/>
    </row>
    <row r="9" spans="1:10" ht="15" customHeight="1">
      <c r="A9" s="50" t="s">
        <v>380</v>
      </c>
      <c r="B9" s="50" t="s">
        <v>1874</v>
      </c>
      <c r="C9" s="51" t="s">
        <v>143</v>
      </c>
      <c r="D9" s="281" t="s">
        <v>144</v>
      </c>
      <c r="E9" s="281" t="s">
        <v>145</v>
      </c>
      <c r="F9" s="51" t="s">
        <v>221</v>
      </c>
      <c r="G9" s="281" t="s">
        <v>4</v>
      </c>
      <c r="H9" s="52" t="s">
        <v>5</v>
      </c>
      <c r="I9" s="53" t="s">
        <v>1471</v>
      </c>
      <c r="J9" s="277"/>
    </row>
    <row r="10" spans="1:10" ht="15" customHeight="1">
      <c r="A10" s="50" t="s">
        <v>381</v>
      </c>
      <c r="B10" s="50" t="s">
        <v>1875</v>
      </c>
      <c r="C10" s="51" t="s">
        <v>143</v>
      </c>
      <c r="D10" s="281" t="s">
        <v>293</v>
      </c>
      <c r="E10" s="281" t="s">
        <v>294</v>
      </c>
      <c r="F10" s="51" t="s">
        <v>221</v>
      </c>
      <c r="G10" s="281" t="s">
        <v>3</v>
      </c>
      <c r="H10" s="52" t="s">
        <v>244</v>
      </c>
      <c r="I10" s="53" t="s">
        <v>716</v>
      </c>
      <c r="J10" s="277"/>
    </row>
    <row r="11" spans="1:10" ht="15" customHeight="1">
      <c r="A11" s="50" t="s">
        <v>382</v>
      </c>
      <c r="B11" s="50" t="s">
        <v>1876</v>
      </c>
      <c r="C11" s="51" t="s">
        <v>230</v>
      </c>
      <c r="D11" s="281" t="s">
        <v>458</v>
      </c>
      <c r="E11" s="281" t="s">
        <v>459</v>
      </c>
      <c r="F11" s="51" t="s">
        <v>221</v>
      </c>
      <c r="G11" s="281" t="s">
        <v>12</v>
      </c>
      <c r="H11" s="52" t="s">
        <v>242</v>
      </c>
      <c r="I11" s="53" t="s">
        <v>1477</v>
      </c>
      <c r="J11" s="277"/>
    </row>
    <row r="12" spans="1:10" ht="15" customHeight="1">
      <c r="A12" s="50" t="s">
        <v>383</v>
      </c>
      <c r="B12" s="50" t="s">
        <v>1877</v>
      </c>
      <c r="C12" s="51" t="s">
        <v>230</v>
      </c>
      <c r="D12" s="281" t="s">
        <v>282</v>
      </c>
      <c r="E12" s="281" t="s">
        <v>283</v>
      </c>
      <c r="F12" s="51" t="s">
        <v>221</v>
      </c>
      <c r="G12" s="281" t="s">
        <v>15</v>
      </c>
      <c r="H12" s="52" t="s">
        <v>242</v>
      </c>
      <c r="I12" s="53" t="s">
        <v>1481</v>
      </c>
      <c r="J12" s="277"/>
    </row>
    <row r="13" spans="1:10" ht="15" customHeight="1">
      <c r="A13" s="50" t="s">
        <v>384</v>
      </c>
      <c r="B13" s="50" t="s">
        <v>1878</v>
      </c>
      <c r="C13" s="51" t="s">
        <v>230</v>
      </c>
      <c r="D13" s="281" t="s">
        <v>248</v>
      </c>
      <c r="E13" s="281" t="s">
        <v>249</v>
      </c>
      <c r="F13" s="51" t="s">
        <v>221</v>
      </c>
      <c r="G13" s="281" t="s">
        <v>16</v>
      </c>
      <c r="H13" s="52" t="s">
        <v>242</v>
      </c>
      <c r="I13" s="53" t="s">
        <v>1485</v>
      </c>
      <c r="J13" s="277"/>
    </row>
    <row r="14" spans="1:10" ht="15" customHeight="1">
      <c r="A14" s="50" t="s">
        <v>385</v>
      </c>
      <c r="B14" s="50" t="s">
        <v>1879</v>
      </c>
      <c r="C14" s="51" t="s">
        <v>230</v>
      </c>
      <c r="D14" s="281" t="s">
        <v>146</v>
      </c>
      <c r="E14" s="281" t="s">
        <v>147</v>
      </c>
      <c r="F14" s="51" t="s">
        <v>221</v>
      </c>
      <c r="G14" s="281" t="s">
        <v>14</v>
      </c>
      <c r="H14" s="52" t="s">
        <v>241</v>
      </c>
      <c r="I14" s="53" t="s">
        <v>1490</v>
      </c>
      <c r="J14" s="277"/>
    </row>
    <row r="15" spans="1:10" ht="15" customHeight="1">
      <c r="A15" s="50" t="s">
        <v>386</v>
      </c>
      <c r="B15" s="50" t="s">
        <v>1880</v>
      </c>
      <c r="C15" s="51" t="s">
        <v>143</v>
      </c>
      <c r="D15" s="281" t="s">
        <v>287</v>
      </c>
      <c r="E15" s="281" t="s">
        <v>288</v>
      </c>
      <c r="F15" s="51" t="s">
        <v>227</v>
      </c>
      <c r="G15" s="281" t="s">
        <v>20</v>
      </c>
      <c r="H15" s="52" t="s">
        <v>150</v>
      </c>
      <c r="I15" s="53" t="s">
        <v>1494</v>
      </c>
      <c r="J15" s="277"/>
    </row>
    <row r="16" spans="1:10" ht="15" customHeight="1">
      <c r="A16" s="50" t="s">
        <v>387</v>
      </c>
      <c r="B16" s="50" t="s">
        <v>1881</v>
      </c>
      <c r="C16" s="51" t="s">
        <v>234</v>
      </c>
      <c r="D16" s="281" t="s">
        <v>296</v>
      </c>
      <c r="E16" s="281" t="s">
        <v>297</v>
      </c>
      <c r="F16" s="51" t="s">
        <v>221</v>
      </c>
      <c r="G16" s="281" t="s">
        <v>30</v>
      </c>
      <c r="H16" s="52" t="s">
        <v>295</v>
      </c>
      <c r="I16" s="53" t="s">
        <v>1499</v>
      </c>
      <c r="J16" s="277"/>
    </row>
    <row r="17" spans="1:10" ht="15" customHeight="1">
      <c r="A17" s="50" t="s">
        <v>388</v>
      </c>
      <c r="B17" s="50" t="s">
        <v>1882</v>
      </c>
      <c r="C17" s="51" t="s">
        <v>233</v>
      </c>
      <c r="D17" s="281" t="s">
        <v>36</v>
      </c>
      <c r="E17" s="281" t="s">
        <v>37</v>
      </c>
      <c r="F17" s="51" t="s">
        <v>221</v>
      </c>
      <c r="G17" s="281" t="s">
        <v>13</v>
      </c>
      <c r="H17" s="52" t="s">
        <v>357</v>
      </c>
      <c r="I17" s="53" t="s">
        <v>1535</v>
      </c>
      <c r="J17" s="277"/>
    </row>
    <row r="18" spans="1:10" ht="15" customHeight="1">
      <c r="A18" s="47"/>
      <c r="B18" s="47"/>
      <c r="C18" s="48"/>
      <c r="D18" s="282"/>
      <c r="E18" s="282"/>
      <c r="F18" s="48"/>
      <c r="G18" s="282"/>
      <c r="H18" s="49"/>
      <c r="I18" s="47"/>
      <c r="J18" s="277"/>
    </row>
    <row r="19" spans="1:10" ht="15" customHeight="1">
      <c r="A19" s="47"/>
      <c r="B19" s="47"/>
      <c r="C19" s="48"/>
      <c r="D19" s="282"/>
      <c r="E19" s="282"/>
      <c r="F19" s="48"/>
      <c r="G19" s="282"/>
      <c r="H19" s="49"/>
      <c r="I19" s="46" t="s">
        <v>1883</v>
      </c>
      <c r="J19" s="277"/>
    </row>
    <row r="20" spans="1:10" s="4" customFormat="1" ht="15" customHeight="1">
      <c r="A20" s="24" t="s">
        <v>379</v>
      </c>
      <c r="B20" s="24" t="s">
        <v>1884</v>
      </c>
      <c r="C20" s="25" t="s">
        <v>231</v>
      </c>
      <c r="D20" s="283" t="s">
        <v>310</v>
      </c>
      <c r="E20" s="283" t="s">
        <v>311</v>
      </c>
      <c r="F20" s="25" t="s">
        <v>227</v>
      </c>
      <c r="G20" s="283" t="s">
        <v>12</v>
      </c>
      <c r="H20" s="29" t="s">
        <v>303</v>
      </c>
      <c r="I20" s="31" t="s">
        <v>1647</v>
      </c>
      <c r="J20" s="280"/>
    </row>
    <row r="21" spans="1:10" s="32" customFormat="1" ht="15" customHeight="1">
      <c r="A21" s="42"/>
      <c r="B21" s="42"/>
      <c r="C21" s="43"/>
      <c r="D21" s="284"/>
      <c r="E21" s="284"/>
      <c r="F21" s="43"/>
      <c r="G21" s="284"/>
      <c r="H21" s="44"/>
      <c r="I21" s="45"/>
      <c r="J21" s="282"/>
    </row>
    <row r="22" spans="1:10" s="32" customFormat="1" ht="15" customHeight="1">
      <c r="A22" s="42"/>
      <c r="B22" s="42"/>
      <c r="C22" s="43"/>
      <c r="D22" s="284"/>
      <c r="E22" s="284"/>
      <c r="F22" s="43"/>
      <c r="G22" s="284"/>
      <c r="H22" s="44"/>
      <c r="I22" s="45"/>
      <c r="J22" s="282"/>
    </row>
    <row r="23" spans="1:10" ht="15" customHeight="1">
      <c r="A23" s="39"/>
      <c r="B23" s="39"/>
      <c r="C23" s="40"/>
      <c r="D23" s="285"/>
      <c r="E23" s="285"/>
      <c r="F23" s="40"/>
      <c r="G23" s="285"/>
      <c r="H23" s="41"/>
      <c r="I23" s="39"/>
      <c r="J23" s="277"/>
    </row>
    <row r="24" spans="1:10" ht="15" customHeight="1">
      <c r="A24" s="39"/>
      <c r="B24" s="39"/>
      <c r="C24" s="40"/>
      <c r="D24" s="285"/>
      <c r="E24" s="285"/>
      <c r="F24" s="40"/>
      <c r="G24" s="285"/>
      <c r="H24" s="41"/>
      <c r="I24" s="46" t="s">
        <v>1885</v>
      </c>
      <c r="J24" s="277"/>
    </row>
    <row r="25" spans="1:10" s="4" customFormat="1" ht="15" customHeight="1">
      <c r="A25" s="24" t="s">
        <v>379</v>
      </c>
      <c r="B25" s="24" t="s">
        <v>1873</v>
      </c>
      <c r="C25" s="25" t="s">
        <v>230</v>
      </c>
      <c r="D25" s="283" t="s">
        <v>9</v>
      </c>
      <c r="E25" s="283" t="s">
        <v>10</v>
      </c>
      <c r="F25" s="25" t="s">
        <v>227</v>
      </c>
      <c r="G25" s="283" t="s">
        <v>11</v>
      </c>
      <c r="H25" s="29" t="s">
        <v>242</v>
      </c>
      <c r="I25" s="31" t="s">
        <v>1467</v>
      </c>
      <c r="J25" s="280"/>
    </row>
    <row r="26" spans="1:10" s="32" customFormat="1" ht="15" customHeight="1">
      <c r="A26" s="42" t="s">
        <v>380</v>
      </c>
      <c r="B26" s="42" t="s">
        <v>1876</v>
      </c>
      <c r="C26" s="43" t="s">
        <v>230</v>
      </c>
      <c r="D26" s="284" t="s">
        <v>458</v>
      </c>
      <c r="E26" s="284" t="s">
        <v>459</v>
      </c>
      <c r="F26" s="43" t="s">
        <v>221</v>
      </c>
      <c r="G26" s="284" t="s">
        <v>12</v>
      </c>
      <c r="H26" s="44" t="s">
        <v>242</v>
      </c>
      <c r="I26" s="45" t="s">
        <v>1477</v>
      </c>
      <c r="J26" s="282"/>
    </row>
    <row r="27" spans="1:10" s="32" customFormat="1" ht="15" customHeight="1">
      <c r="A27" s="42" t="s">
        <v>381</v>
      </c>
      <c r="B27" s="42" t="s">
        <v>1877</v>
      </c>
      <c r="C27" s="43" t="s">
        <v>230</v>
      </c>
      <c r="D27" s="284" t="s">
        <v>282</v>
      </c>
      <c r="E27" s="284" t="s">
        <v>283</v>
      </c>
      <c r="F27" s="43" t="s">
        <v>221</v>
      </c>
      <c r="G27" s="284" t="s">
        <v>15</v>
      </c>
      <c r="H27" s="44" t="s">
        <v>242</v>
      </c>
      <c r="I27" s="45" t="s">
        <v>1481</v>
      </c>
      <c r="J27" s="282"/>
    </row>
    <row r="28" spans="1:10" ht="15" customHeight="1">
      <c r="A28" s="247"/>
      <c r="B28" s="247"/>
      <c r="C28" s="247"/>
      <c r="D28" s="247"/>
      <c r="E28" s="247"/>
      <c r="F28" s="247"/>
      <c r="G28" s="247"/>
      <c r="H28" s="41"/>
      <c r="I28" s="39"/>
      <c r="J28" s="277"/>
    </row>
    <row r="29" spans="1:10" ht="15" customHeight="1">
      <c r="A29" s="39"/>
      <c r="B29" s="39"/>
      <c r="C29" s="40"/>
      <c r="D29" s="285"/>
      <c r="E29" s="285"/>
      <c r="F29" s="40"/>
      <c r="G29" s="285"/>
      <c r="H29" s="41"/>
      <c r="I29" s="46" t="s">
        <v>1886</v>
      </c>
      <c r="J29" s="277"/>
    </row>
    <row r="30" spans="1:10" s="4" customFormat="1" ht="15" customHeight="1">
      <c r="A30" s="24" t="s">
        <v>379</v>
      </c>
      <c r="B30" s="24" t="s">
        <v>1874</v>
      </c>
      <c r="C30" s="25" t="s">
        <v>143</v>
      </c>
      <c r="D30" s="283" t="s">
        <v>144</v>
      </c>
      <c r="E30" s="283" t="s">
        <v>145</v>
      </c>
      <c r="F30" s="25" t="s">
        <v>221</v>
      </c>
      <c r="G30" s="283" t="s">
        <v>4</v>
      </c>
      <c r="H30" s="29" t="s">
        <v>5</v>
      </c>
      <c r="I30" s="31" t="s">
        <v>1470</v>
      </c>
      <c r="J30" s="280"/>
    </row>
    <row r="31" spans="1:10" ht="15" customHeight="1">
      <c r="A31" s="42" t="s">
        <v>380</v>
      </c>
      <c r="B31" s="42" t="s">
        <v>1875</v>
      </c>
      <c r="C31" s="43" t="s">
        <v>143</v>
      </c>
      <c r="D31" s="284" t="s">
        <v>293</v>
      </c>
      <c r="E31" s="284" t="s">
        <v>294</v>
      </c>
      <c r="F31" s="43" t="s">
        <v>221</v>
      </c>
      <c r="G31" s="284" t="s">
        <v>3</v>
      </c>
      <c r="H31" s="44" t="s">
        <v>244</v>
      </c>
      <c r="I31" s="45" t="s">
        <v>1887</v>
      </c>
      <c r="J31" s="277"/>
    </row>
    <row r="32" spans="1:10" ht="15" customHeight="1">
      <c r="A32" s="42" t="s">
        <v>381</v>
      </c>
      <c r="B32" s="42" t="s">
        <v>1880</v>
      </c>
      <c r="C32" s="43" t="s">
        <v>143</v>
      </c>
      <c r="D32" s="284" t="s">
        <v>287</v>
      </c>
      <c r="E32" s="284" t="s">
        <v>288</v>
      </c>
      <c r="F32" s="43" t="s">
        <v>227</v>
      </c>
      <c r="G32" s="284" t="s">
        <v>20</v>
      </c>
      <c r="H32" s="44" t="s">
        <v>150</v>
      </c>
      <c r="I32" s="45" t="s">
        <v>1888</v>
      </c>
      <c r="J32" s="277"/>
    </row>
    <row r="33" spans="1:10" ht="15" customHeight="1">
      <c r="A33" s="39"/>
      <c r="B33" s="39"/>
      <c r="C33" s="40"/>
      <c r="D33" s="285"/>
      <c r="E33" s="285"/>
      <c r="F33" s="40"/>
      <c r="G33" s="285"/>
      <c r="H33" s="41"/>
      <c r="I33" s="39"/>
      <c r="J33" s="277"/>
    </row>
    <row r="34" spans="1:10" ht="15" customHeight="1">
      <c r="A34" s="39"/>
      <c r="B34" s="39"/>
      <c r="C34" s="40"/>
      <c r="D34" s="285"/>
      <c r="E34" s="285"/>
      <c r="F34" s="40"/>
      <c r="G34" s="285"/>
      <c r="H34" s="41"/>
      <c r="I34" s="46" t="s">
        <v>1889</v>
      </c>
      <c r="J34" s="277"/>
    </row>
    <row r="35" spans="1:10" s="4" customFormat="1" ht="15" customHeight="1">
      <c r="A35" s="24" t="s">
        <v>379</v>
      </c>
      <c r="B35" s="24" t="s">
        <v>1882</v>
      </c>
      <c r="C35" s="25" t="s">
        <v>233</v>
      </c>
      <c r="D35" s="283" t="s">
        <v>36</v>
      </c>
      <c r="E35" s="283" t="s">
        <v>37</v>
      </c>
      <c r="F35" s="25" t="s">
        <v>221</v>
      </c>
      <c r="G35" s="283" t="s">
        <v>13</v>
      </c>
      <c r="H35" s="29" t="s">
        <v>357</v>
      </c>
      <c r="I35" s="31" t="s">
        <v>1534</v>
      </c>
      <c r="J35" s="280"/>
    </row>
    <row r="36" spans="1:10" ht="15" customHeight="1">
      <c r="A36" s="42" t="s">
        <v>380</v>
      </c>
      <c r="B36" s="42" t="s">
        <v>1890</v>
      </c>
      <c r="C36" s="43" t="s">
        <v>233</v>
      </c>
      <c r="D36" s="284" t="s">
        <v>284</v>
      </c>
      <c r="E36" s="284" t="s">
        <v>285</v>
      </c>
      <c r="F36" s="43" t="s">
        <v>221</v>
      </c>
      <c r="G36" s="284" t="s">
        <v>19</v>
      </c>
      <c r="H36" s="44" t="s">
        <v>250</v>
      </c>
      <c r="I36" s="45" t="s">
        <v>647</v>
      </c>
      <c r="J36" s="277"/>
    </row>
    <row r="37" spans="1:10" ht="15" customHeight="1">
      <c r="A37" s="42" t="s">
        <v>381</v>
      </c>
      <c r="B37" s="42" t="s">
        <v>1891</v>
      </c>
      <c r="C37" s="43" t="s">
        <v>233</v>
      </c>
      <c r="D37" s="284" t="s">
        <v>312</v>
      </c>
      <c r="E37" s="284" t="s">
        <v>251</v>
      </c>
      <c r="F37" s="43" t="s">
        <v>221</v>
      </c>
      <c r="G37" s="284" t="s">
        <v>13</v>
      </c>
      <c r="H37" s="44" t="s">
        <v>313</v>
      </c>
      <c r="I37" s="45" t="s">
        <v>1892</v>
      </c>
      <c r="J37" s="277"/>
    </row>
    <row r="38" spans="1:10" s="32" customFormat="1" ht="15" customHeight="1">
      <c r="A38" s="39"/>
      <c r="B38" s="39"/>
      <c r="C38" s="40"/>
      <c r="D38" s="285"/>
      <c r="E38" s="285"/>
      <c r="F38" s="40"/>
      <c r="G38" s="285"/>
      <c r="H38" s="41"/>
      <c r="I38" s="39"/>
      <c r="J38" s="282"/>
    </row>
    <row r="39" spans="1:10" s="32" customFormat="1" ht="15" customHeight="1">
      <c r="A39" s="39"/>
      <c r="B39" s="39"/>
      <c r="C39" s="40"/>
      <c r="D39" s="285"/>
      <c r="E39" s="285"/>
      <c r="F39" s="40"/>
      <c r="G39" s="285"/>
      <c r="H39" s="41"/>
      <c r="I39" s="46" t="s">
        <v>1886</v>
      </c>
      <c r="J39" s="282"/>
    </row>
    <row r="40" spans="1:10" s="4" customFormat="1" ht="15" customHeight="1">
      <c r="A40" s="24" t="s">
        <v>379</v>
      </c>
      <c r="B40" s="24" t="s">
        <v>1893</v>
      </c>
      <c r="C40" s="25" t="s">
        <v>232</v>
      </c>
      <c r="D40" s="283" t="s">
        <v>306</v>
      </c>
      <c r="E40" s="283" t="s">
        <v>307</v>
      </c>
      <c r="F40" s="25" t="s">
        <v>221</v>
      </c>
      <c r="G40" s="283" t="s">
        <v>16</v>
      </c>
      <c r="H40" s="29" t="s">
        <v>291</v>
      </c>
      <c r="I40" s="31" t="s">
        <v>1552</v>
      </c>
      <c r="J40" s="280"/>
    </row>
    <row r="41" spans="1:10" ht="15" customHeight="1">
      <c r="A41" s="42" t="s">
        <v>380</v>
      </c>
      <c r="B41" s="42" t="s">
        <v>1894</v>
      </c>
      <c r="C41" s="43" t="s">
        <v>232</v>
      </c>
      <c r="D41" s="284" t="s">
        <v>320</v>
      </c>
      <c r="E41" s="284" t="s">
        <v>156</v>
      </c>
      <c r="F41" s="43" t="s">
        <v>221</v>
      </c>
      <c r="G41" s="284" t="s">
        <v>65</v>
      </c>
      <c r="H41" s="44" t="s">
        <v>321</v>
      </c>
      <c r="I41" s="45" t="s">
        <v>1895</v>
      </c>
      <c r="J41" s="277"/>
    </row>
    <row r="42" spans="1:10" ht="15" customHeight="1">
      <c r="A42" s="42" t="s">
        <v>381</v>
      </c>
      <c r="B42" s="42" t="s">
        <v>1896</v>
      </c>
      <c r="C42" s="43" t="s">
        <v>232</v>
      </c>
      <c r="D42" s="284" t="s">
        <v>106</v>
      </c>
      <c r="E42" s="284" t="s">
        <v>107</v>
      </c>
      <c r="F42" s="43" t="s">
        <v>227</v>
      </c>
      <c r="G42" s="284" t="s">
        <v>108</v>
      </c>
      <c r="H42" s="44" t="s">
        <v>292</v>
      </c>
      <c r="I42" s="45" t="s">
        <v>1897</v>
      </c>
      <c r="J42" s="277"/>
    </row>
    <row r="43" spans="1:10" s="32" customFormat="1" ht="15" customHeight="1">
      <c r="A43" s="39"/>
      <c r="B43" s="39"/>
      <c r="C43" s="40"/>
      <c r="D43" s="285"/>
      <c r="E43" s="285"/>
      <c r="F43" s="40"/>
      <c r="G43" s="285"/>
      <c r="H43" s="41"/>
      <c r="I43" s="39"/>
      <c r="J43" s="282"/>
    </row>
    <row r="44" spans="1:10" s="32" customFormat="1" ht="15" customHeight="1">
      <c r="A44" s="39"/>
      <c r="B44" s="39"/>
      <c r="C44" s="40"/>
      <c r="D44" s="285"/>
      <c r="E44" s="285"/>
      <c r="F44" s="40"/>
      <c r="G44" s="285"/>
      <c r="H44" s="41"/>
      <c r="I44" s="46" t="s">
        <v>1898</v>
      </c>
      <c r="J44" s="282"/>
    </row>
    <row r="45" spans="1:10" s="4" customFormat="1" ht="15" customHeight="1">
      <c r="A45" s="24" t="s">
        <v>379</v>
      </c>
      <c r="B45" s="24" t="s">
        <v>1899</v>
      </c>
      <c r="C45" s="25" t="s">
        <v>217</v>
      </c>
      <c r="D45" s="283" t="s">
        <v>163</v>
      </c>
      <c r="E45" s="283" t="s">
        <v>92</v>
      </c>
      <c r="F45" s="25" t="s">
        <v>227</v>
      </c>
      <c r="G45" s="283" t="s">
        <v>93</v>
      </c>
      <c r="H45" s="29" t="s">
        <v>291</v>
      </c>
      <c r="I45" s="31" t="s">
        <v>1622</v>
      </c>
      <c r="J45" s="280"/>
    </row>
    <row r="46" spans="1:10" ht="15" customHeight="1">
      <c r="A46" s="42" t="s">
        <v>380</v>
      </c>
      <c r="B46" s="42" t="s">
        <v>1900</v>
      </c>
      <c r="C46" s="43" t="s">
        <v>217</v>
      </c>
      <c r="D46" s="284" t="s">
        <v>273</v>
      </c>
      <c r="E46" s="284" t="s">
        <v>97</v>
      </c>
      <c r="F46" s="43" t="s">
        <v>221</v>
      </c>
      <c r="G46" s="284" t="s">
        <v>29</v>
      </c>
      <c r="H46" s="44" t="s">
        <v>291</v>
      </c>
      <c r="I46" s="45" t="s">
        <v>1901</v>
      </c>
      <c r="J46" s="277"/>
    </row>
    <row r="47" spans="1:10" ht="15" customHeight="1">
      <c r="A47" s="42"/>
      <c r="B47" s="42"/>
      <c r="C47" s="43"/>
      <c r="D47" s="284"/>
      <c r="E47" s="284"/>
      <c r="F47" s="43"/>
      <c r="G47" s="284"/>
      <c r="H47" s="44"/>
      <c r="I47" s="45"/>
      <c r="J47" s="277"/>
    </row>
    <row r="48" spans="1:10" ht="15" customHeight="1">
      <c r="A48" s="39"/>
      <c r="B48" s="39"/>
      <c r="C48" s="40"/>
      <c r="D48" s="285"/>
      <c r="E48" s="285"/>
      <c r="F48" s="40"/>
      <c r="G48" s="285"/>
      <c r="H48" s="41"/>
      <c r="I48" s="39"/>
      <c r="J48" s="277"/>
    </row>
    <row r="49" spans="1:10" ht="15" customHeight="1">
      <c r="A49" s="39"/>
      <c r="B49" s="39"/>
      <c r="C49" s="40"/>
      <c r="D49" s="285"/>
      <c r="E49" s="285"/>
      <c r="F49" s="40"/>
      <c r="G49" s="285"/>
      <c r="H49" s="41"/>
      <c r="I49" s="46" t="s">
        <v>1902</v>
      </c>
      <c r="J49" s="277"/>
    </row>
    <row r="50" spans="1:10" s="5" customFormat="1" ht="15" customHeight="1">
      <c r="A50" s="24" t="s">
        <v>379</v>
      </c>
      <c r="B50" s="24" t="s">
        <v>1903</v>
      </c>
      <c r="C50" s="25" t="s">
        <v>239</v>
      </c>
      <c r="D50" s="283" t="s">
        <v>253</v>
      </c>
      <c r="E50" s="283" t="s">
        <v>22</v>
      </c>
      <c r="F50" s="25" t="s">
        <v>23</v>
      </c>
      <c r="G50" s="283" t="s">
        <v>24</v>
      </c>
      <c r="H50" s="29" t="s">
        <v>154</v>
      </c>
      <c r="I50" s="31" t="s">
        <v>1503</v>
      </c>
      <c r="J50" s="286"/>
    </row>
    <row r="51" spans="1:10" ht="15" customHeight="1">
      <c r="A51" s="42" t="s">
        <v>380</v>
      </c>
      <c r="B51" s="42" t="s">
        <v>1904</v>
      </c>
      <c r="C51" s="43" t="s">
        <v>239</v>
      </c>
      <c r="D51" s="284" t="s">
        <v>153</v>
      </c>
      <c r="E51" s="284" t="s">
        <v>352</v>
      </c>
      <c r="F51" s="43" t="s">
        <v>221</v>
      </c>
      <c r="G51" s="284" t="s">
        <v>21</v>
      </c>
      <c r="H51" s="44" t="s">
        <v>154</v>
      </c>
      <c r="I51" s="45" t="s">
        <v>1905</v>
      </c>
      <c r="J51" s="277"/>
    </row>
    <row r="52" spans="1:10" ht="15" customHeight="1">
      <c r="A52" s="42" t="s">
        <v>381</v>
      </c>
      <c r="B52" s="42" t="s">
        <v>1906</v>
      </c>
      <c r="C52" s="43" t="s">
        <v>239</v>
      </c>
      <c r="D52" s="284" t="s">
        <v>308</v>
      </c>
      <c r="E52" s="284" t="s">
        <v>309</v>
      </c>
      <c r="F52" s="43" t="s">
        <v>221</v>
      </c>
      <c r="G52" s="284" t="s">
        <v>31</v>
      </c>
      <c r="H52" s="44" t="s">
        <v>32</v>
      </c>
      <c r="I52" s="45" t="s">
        <v>1907</v>
      </c>
      <c r="J52" s="277"/>
    </row>
    <row r="53" spans="1:10" s="4" customFormat="1" ht="15" customHeight="1">
      <c r="A53" s="39"/>
      <c r="B53" s="39"/>
      <c r="C53" s="40"/>
      <c r="D53" s="285"/>
      <c r="E53" s="285"/>
      <c r="F53" s="40"/>
      <c r="G53" s="285"/>
      <c r="H53" s="41"/>
      <c r="I53" s="39"/>
      <c r="J53" s="280"/>
    </row>
    <row r="54" spans="1:10" ht="15" customHeight="1">
      <c r="A54" s="39"/>
      <c r="B54" s="39"/>
      <c r="C54" s="40"/>
      <c r="D54" s="285"/>
      <c r="E54" s="285"/>
      <c r="F54" s="40"/>
      <c r="G54" s="285"/>
      <c r="H54" s="41"/>
      <c r="I54" s="46" t="s">
        <v>1908</v>
      </c>
      <c r="J54" s="277"/>
    </row>
    <row r="55" spans="1:10" s="5" customFormat="1" ht="15" customHeight="1">
      <c r="A55" s="24" t="s">
        <v>379</v>
      </c>
      <c r="B55" s="24" t="s">
        <v>1881</v>
      </c>
      <c r="C55" s="25" t="s">
        <v>234</v>
      </c>
      <c r="D55" s="283" t="s">
        <v>296</v>
      </c>
      <c r="E55" s="283" t="s">
        <v>297</v>
      </c>
      <c r="F55" s="25" t="s">
        <v>221</v>
      </c>
      <c r="G55" s="283" t="s">
        <v>30</v>
      </c>
      <c r="H55" s="29" t="s">
        <v>295</v>
      </c>
      <c r="I55" s="31" t="s">
        <v>1498</v>
      </c>
      <c r="J55" s="286"/>
    </row>
    <row r="56" spans="1:10" ht="15" customHeight="1">
      <c r="A56" s="42" t="s">
        <v>380</v>
      </c>
      <c r="B56" s="42" t="s">
        <v>1909</v>
      </c>
      <c r="C56" s="43" t="s">
        <v>234</v>
      </c>
      <c r="D56" s="284" t="s">
        <v>258</v>
      </c>
      <c r="E56" s="284" t="s">
        <v>17</v>
      </c>
      <c r="F56" s="43" t="s">
        <v>221</v>
      </c>
      <c r="G56" s="284" t="s">
        <v>18</v>
      </c>
      <c r="H56" s="44" t="s">
        <v>295</v>
      </c>
      <c r="I56" s="45" t="s">
        <v>1910</v>
      </c>
      <c r="J56" s="277"/>
    </row>
    <row r="57" spans="1:10" ht="15" customHeight="1">
      <c r="A57" s="42" t="s">
        <v>381</v>
      </c>
      <c r="B57" s="42" t="s">
        <v>1911</v>
      </c>
      <c r="C57" s="43" t="s">
        <v>234</v>
      </c>
      <c r="D57" s="284" t="s">
        <v>49</v>
      </c>
      <c r="E57" s="284" t="s">
        <v>50</v>
      </c>
      <c r="F57" s="43" t="s">
        <v>221</v>
      </c>
      <c r="G57" s="284" t="s">
        <v>16</v>
      </c>
      <c r="H57" s="44" t="s">
        <v>295</v>
      </c>
      <c r="I57" s="45" t="s">
        <v>1912</v>
      </c>
      <c r="J57" s="277"/>
    </row>
    <row r="58" spans="1:10" s="4" customFormat="1" ht="15" customHeight="1">
      <c r="A58" s="39"/>
      <c r="B58" s="39"/>
      <c r="C58" s="40"/>
      <c r="D58" s="285"/>
      <c r="E58" s="285"/>
      <c r="F58" s="40"/>
      <c r="G58" s="285"/>
      <c r="H58" s="41"/>
      <c r="I58" s="39"/>
      <c r="J58" s="280"/>
    </row>
    <row r="59" spans="1:10" ht="15" customHeight="1">
      <c r="A59" s="39"/>
      <c r="B59" s="39"/>
      <c r="C59" s="40"/>
      <c r="D59" s="285"/>
      <c r="E59" s="285"/>
      <c r="F59" s="40"/>
      <c r="G59" s="285"/>
      <c r="H59" s="41"/>
      <c r="I59" s="46" t="s">
        <v>1913</v>
      </c>
      <c r="J59" s="277"/>
    </row>
    <row r="60" spans="1:10" s="5" customFormat="1" ht="15" customHeight="1">
      <c r="A60" s="24" t="s">
        <v>379</v>
      </c>
      <c r="B60" s="24" t="s">
        <v>1914</v>
      </c>
      <c r="C60" s="25" t="s">
        <v>219</v>
      </c>
      <c r="D60" s="283" t="s">
        <v>260</v>
      </c>
      <c r="E60" s="283" t="s">
        <v>40</v>
      </c>
      <c r="F60" s="25" t="s">
        <v>221</v>
      </c>
      <c r="G60" s="283" t="s">
        <v>41</v>
      </c>
      <c r="H60" s="29" t="s">
        <v>261</v>
      </c>
      <c r="I60" s="31" t="s">
        <v>1548</v>
      </c>
      <c r="J60" s="286"/>
    </row>
    <row r="61" spans="1:10" ht="15" customHeight="1">
      <c r="A61" s="42" t="s">
        <v>380</v>
      </c>
      <c r="B61" s="42" t="s">
        <v>1915</v>
      </c>
      <c r="C61" s="43" t="s">
        <v>219</v>
      </c>
      <c r="D61" s="284" t="s">
        <v>318</v>
      </c>
      <c r="E61" s="284" t="s">
        <v>265</v>
      </c>
      <c r="F61" s="43" t="s">
        <v>221</v>
      </c>
      <c r="G61" s="284" t="s">
        <v>61</v>
      </c>
      <c r="H61" s="44" t="s">
        <v>319</v>
      </c>
      <c r="I61" s="45" t="s">
        <v>1916</v>
      </c>
      <c r="J61" s="277"/>
    </row>
    <row r="62" spans="1:10" s="4" customFormat="1" ht="15" customHeight="1">
      <c r="A62" s="45" t="s">
        <v>381</v>
      </c>
      <c r="B62" s="45" t="s">
        <v>1917</v>
      </c>
      <c r="C62" s="115" t="s">
        <v>219</v>
      </c>
      <c r="D62" s="287" t="s">
        <v>86</v>
      </c>
      <c r="E62" s="287" t="s">
        <v>87</v>
      </c>
      <c r="F62" s="115" t="s">
        <v>221</v>
      </c>
      <c r="G62" s="287" t="s">
        <v>88</v>
      </c>
      <c r="H62" s="116" t="s">
        <v>171</v>
      </c>
      <c r="I62" s="45" t="s">
        <v>1918</v>
      </c>
      <c r="J62" s="280"/>
    </row>
    <row r="63" spans="1:10" s="4" customFormat="1" ht="15" customHeight="1">
      <c r="A63" s="39"/>
      <c r="B63" s="39"/>
      <c r="C63" s="40"/>
      <c r="D63" s="285"/>
      <c r="E63" s="285"/>
      <c r="F63" s="40"/>
      <c r="G63" s="285"/>
      <c r="H63" s="41"/>
      <c r="I63" s="39"/>
      <c r="J63" s="280"/>
    </row>
    <row r="64" spans="1:10" ht="15" customHeight="1">
      <c r="A64" s="39"/>
      <c r="B64" s="39"/>
      <c r="C64" s="40"/>
      <c r="D64" s="285"/>
      <c r="E64" s="285"/>
      <c r="F64" s="40"/>
      <c r="G64" s="285"/>
      <c r="H64" s="126"/>
      <c r="I64" s="127" t="s">
        <v>1919</v>
      </c>
      <c r="J64" s="277"/>
    </row>
    <row r="65" spans="1:10" s="5" customFormat="1" ht="15" customHeight="1">
      <c r="A65" s="24" t="s">
        <v>379</v>
      </c>
      <c r="B65" s="24" t="s">
        <v>1920</v>
      </c>
      <c r="C65" s="25" t="s">
        <v>218</v>
      </c>
      <c r="D65" s="283" t="s">
        <v>117</v>
      </c>
      <c r="E65" s="283" t="s">
        <v>118</v>
      </c>
      <c r="F65" s="25" t="s">
        <v>221</v>
      </c>
      <c r="G65" s="284" t="s">
        <v>15</v>
      </c>
      <c r="H65" s="29" t="s">
        <v>119</v>
      </c>
      <c r="I65" s="31" t="s">
        <v>1642</v>
      </c>
      <c r="J65" s="286"/>
    </row>
    <row r="66" spans="1:10" ht="15" customHeight="1">
      <c r="A66" s="42" t="s">
        <v>380</v>
      </c>
      <c r="B66" s="42" t="s">
        <v>1921</v>
      </c>
      <c r="C66" s="43" t="s">
        <v>218</v>
      </c>
      <c r="D66" s="284" t="s">
        <v>126</v>
      </c>
      <c r="E66" s="284" t="s">
        <v>175</v>
      </c>
      <c r="F66" s="43" t="s">
        <v>221</v>
      </c>
      <c r="G66" s="284" t="s">
        <v>127</v>
      </c>
      <c r="H66" s="44" t="s">
        <v>119</v>
      </c>
      <c r="I66" s="45" t="s">
        <v>1922</v>
      </c>
      <c r="J66" s="277"/>
    </row>
    <row r="67" spans="1:10" s="4" customFormat="1" ht="15" customHeight="1">
      <c r="A67" s="45" t="s">
        <v>381</v>
      </c>
      <c r="B67" s="45" t="s">
        <v>1923</v>
      </c>
      <c r="C67" s="115" t="s">
        <v>218</v>
      </c>
      <c r="D67" s="287" t="s">
        <v>280</v>
      </c>
      <c r="E67" s="287" t="s">
        <v>176</v>
      </c>
      <c r="F67" s="115" t="s">
        <v>221</v>
      </c>
      <c r="G67" s="287" t="s">
        <v>129</v>
      </c>
      <c r="H67" s="116" t="s">
        <v>350</v>
      </c>
      <c r="I67" s="45" t="s">
        <v>1924</v>
      </c>
      <c r="J67" s="280"/>
    </row>
    <row r="68" spans="1:10" s="4" customFormat="1" ht="15" customHeight="1">
      <c r="A68" s="39"/>
      <c r="B68" s="39"/>
      <c r="C68" s="40"/>
      <c r="D68" s="285"/>
      <c r="E68" s="285"/>
      <c r="F68" s="40"/>
      <c r="G68" s="285"/>
      <c r="H68" s="41"/>
      <c r="I68" s="39"/>
      <c r="J68" s="280"/>
    </row>
    <row r="69" spans="1:10" ht="15" customHeight="1">
      <c r="A69" s="39"/>
      <c r="B69" s="39"/>
      <c r="C69" s="40"/>
      <c r="D69" s="285"/>
      <c r="E69" s="285"/>
      <c r="F69" s="40"/>
      <c r="G69" s="285"/>
      <c r="H69" s="126"/>
      <c r="I69" s="127" t="s">
        <v>1925</v>
      </c>
      <c r="J69" s="277"/>
    </row>
    <row r="70" spans="1:10" s="5" customFormat="1" ht="15" customHeight="1">
      <c r="A70" s="24" t="s">
        <v>379</v>
      </c>
      <c r="B70" s="24" t="s">
        <v>1926</v>
      </c>
      <c r="C70" s="25" t="s">
        <v>181</v>
      </c>
      <c r="D70" s="283" t="s">
        <v>365</v>
      </c>
      <c r="E70" s="283" t="s">
        <v>366</v>
      </c>
      <c r="F70" s="25" t="s">
        <v>221</v>
      </c>
      <c r="G70" s="284" t="s">
        <v>133</v>
      </c>
      <c r="H70" s="29" t="s">
        <v>362</v>
      </c>
      <c r="I70" s="31" t="s">
        <v>1658</v>
      </c>
      <c r="J70" s="286"/>
    </row>
    <row r="71" spans="1:10" ht="15" customHeight="1">
      <c r="A71" s="42" t="s">
        <v>380</v>
      </c>
      <c r="B71" s="42" t="s">
        <v>1927</v>
      </c>
      <c r="C71" s="43" t="s">
        <v>181</v>
      </c>
      <c r="D71" s="284" t="s">
        <v>360</v>
      </c>
      <c r="E71" s="284" t="s">
        <v>131</v>
      </c>
      <c r="F71" s="43" t="s">
        <v>221</v>
      </c>
      <c r="G71" s="284" t="s">
        <v>129</v>
      </c>
      <c r="H71" s="44" t="s">
        <v>361</v>
      </c>
      <c r="I71" s="45" t="s">
        <v>1928</v>
      </c>
      <c r="J71" s="277"/>
    </row>
    <row r="72" spans="1:10" s="4" customFormat="1" ht="15" customHeight="1">
      <c r="A72" s="45" t="s">
        <v>381</v>
      </c>
      <c r="B72" s="45" t="s">
        <v>1929</v>
      </c>
      <c r="C72" s="115" t="s">
        <v>181</v>
      </c>
      <c r="D72" s="287" t="s">
        <v>367</v>
      </c>
      <c r="E72" s="287" t="s">
        <v>368</v>
      </c>
      <c r="F72" s="115" t="s">
        <v>221</v>
      </c>
      <c r="G72" s="287" t="s">
        <v>104</v>
      </c>
      <c r="H72" s="116" t="s">
        <v>369</v>
      </c>
      <c r="I72" s="45" t="s">
        <v>1930</v>
      </c>
      <c r="J72" s="280"/>
    </row>
    <row r="73" spans="4:10" ht="12.75">
      <c r="D73" s="277"/>
      <c r="E73" s="277"/>
      <c r="F73" s="3"/>
      <c r="G73" s="277"/>
      <c r="J73" s="277"/>
    </row>
    <row r="74" spans="4:10" ht="12.75">
      <c r="D74" s="277"/>
      <c r="E74" s="277"/>
      <c r="F74" s="3"/>
      <c r="G74" s="277"/>
      <c r="J74" s="277"/>
    </row>
    <row r="75" spans="4:10" ht="12.75">
      <c r="D75" s="277"/>
      <c r="E75" s="277"/>
      <c r="F75" s="3"/>
      <c r="G75" s="277"/>
      <c r="J75" s="277"/>
    </row>
    <row r="76" spans="4:10" ht="12.75">
      <c r="D76" s="277"/>
      <c r="E76" s="277"/>
      <c r="F76" s="3"/>
      <c r="G76" s="277"/>
      <c r="J76" s="277"/>
    </row>
    <row r="77" spans="4:10" ht="12.75">
      <c r="D77" s="277"/>
      <c r="E77" s="277"/>
      <c r="F77" s="3"/>
      <c r="G77" s="277"/>
      <c r="J77" s="277"/>
    </row>
    <row r="78" spans="4:10" ht="12.75">
      <c r="D78" s="277"/>
      <c r="E78" s="277"/>
      <c r="F78" s="3"/>
      <c r="G78" s="277"/>
      <c r="J78" s="277"/>
    </row>
    <row r="79" spans="4:10" ht="12.75">
      <c r="D79" s="277"/>
      <c r="E79" s="277"/>
      <c r="F79" s="3"/>
      <c r="G79" s="277"/>
      <c r="J79" s="277"/>
    </row>
    <row r="80" spans="4:10" ht="12.75">
      <c r="D80" s="277"/>
      <c r="E80" s="277"/>
      <c r="F80" s="3"/>
      <c r="G80" s="277"/>
      <c r="J80" s="277"/>
    </row>
    <row r="81" spans="4:10" ht="12.75">
      <c r="D81" s="277"/>
      <c r="E81" s="277"/>
      <c r="F81" s="3"/>
      <c r="G81" s="277"/>
      <c r="J81" s="277"/>
    </row>
    <row r="82" spans="4:10" ht="12.75">
      <c r="D82" s="277"/>
      <c r="E82" s="277"/>
      <c r="F82" s="3"/>
      <c r="G82" s="277"/>
      <c r="J82" s="277"/>
    </row>
    <row r="83" spans="4:10" ht="12.75">
      <c r="D83" s="277"/>
      <c r="E83" s="277"/>
      <c r="F83" s="3"/>
      <c r="G83" s="277"/>
      <c r="J83" s="277"/>
    </row>
    <row r="84" spans="4:10" ht="12.75">
      <c r="D84" s="277"/>
      <c r="E84" s="277"/>
      <c r="F84" s="3"/>
      <c r="G84" s="277"/>
      <c r="J84" s="277"/>
    </row>
    <row r="85" spans="4:10" ht="12.75">
      <c r="D85" s="277"/>
      <c r="E85" s="277"/>
      <c r="F85" s="3"/>
      <c r="G85" s="277"/>
      <c r="J85" s="277"/>
    </row>
    <row r="86" spans="4:10" ht="12.75">
      <c r="D86" s="277"/>
      <c r="E86" s="277"/>
      <c r="F86" s="3"/>
      <c r="G86" s="277"/>
      <c r="J86" s="277"/>
    </row>
    <row r="87" spans="4:10" ht="12.75">
      <c r="D87" s="277"/>
      <c r="E87" s="277"/>
      <c r="F87" s="3"/>
      <c r="G87" s="277"/>
      <c r="J87" s="277"/>
    </row>
    <row r="88" spans="4:10" ht="12.75">
      <c r="D88" s="277"/>
      <c r="E88" s="277"/>
      <c r="F88" s="3"/>
      <c r="G88" s="277"/>
      <c r="J88" s="277"/>
    </row>
    <row r="89" spans="4:10" ht="12.75">
      <c r="D89" s="277"/>
      <c r="E89" s="277"/>
      <c r="F89" s="3"/>
      <c r="G89" s="277"/>
      <c r="J89" s="277"/>
    </row>
    <row r="90" spans="4:10" ht="12.75">
      <c r="D90" s="277"/>
      <c r="E90" s="277"/>
      <c r="F90" s="3"/>
      <c r="G90" s="277"/>
      <c r="J90" s="277"/>
    </row>
    <row r="91" spans="4:10" ht="12.75">
      <c r="D91" s="277"/>
      <c r="E91" s="277"/>
      <c r="F91" s="3"/>
      <c r="G91" s="277"/>
      <c r="J91" s="277"/>
    </row>
    <row r="92" spans="4:10" ht="12.75">
      <c r="D92" s="277"/>
      <c r="E92" s="277"/>
      <c r="F92" s="3"/>
      <c r="G92" s="277"/>
      <c r="J92" s="277"/>
    </row>
    <row r="93" spans="4:10" ht="12.75">
      <c r="D93" s="277"/>
      <c r="E93" s="277"/>
      <c r="F93" s="3"/>
      <c r="G93" s="277"/>
      <c r="J93" s="277"/>
    </row>
    <row r="94" spans="4:10" ht="12.75">
      <c r="D94" s="277"/>
      <c r="E94" s="277"/>
      <c r="F94" s="3"/>
      <c r="G94" s="277"/>
      <c r="J94" s="277"/>
    </row>
    <row r="95" spans="4:10" ht="12.75">
      <c r="D95" s="277"/>
      <c r="E95" s="277"/>
      <c r="F95" s="3"/>
      <c r="G95" s="277"/>
      <c r="J95" s="277"/>
    </row>
    <row r="96" spans="4:10" ht="12.75">
      <c r="D96" s="277"/>
      <c r="E96" s="277"/>
      <c r="F96" s="3"/>
      <c r="G96" s="277"/>
      <c r="J96" s="277"/>
    </row>
    <row r="97" spans="4:10" ht="12.75">
      <c r="D97" s="277"/>
      <c r="E97" s="277"/>
      <c r="F97" s="3"/>
      <c r="G97" s="277"/>
      <c r="J97" s="277"/>
    </row>
    <row r="98" spans="4:10" ht="12.75">
      <c r="D98" s="277"/>
      <c r="E98" s="277"/>
      <c r="F98" s="3"/>
      <c r="G98" s="277"/>
      <c r="J98" s="277"/>
    </row>
    <row r="99" spans="4:10" ht="12.75">
      <c r="D99" s="277"/>
      <c r="E99" s="277"/>
      <c r="F99" s="3"/>
      <c r="G99" s="277"/>
      <c r="J99" s="277"/>
    </row>
    <row r="100" spans="4:10" ht="12.75">
      <c r="D100" s="277"/>
      <c r="E100" s="277"/>
      <c r="F100" s="3"/>
      <c r="G100" s="277"/>
      <c r="J100" s="277"/>
    </row>
    <row r="101" spans="4:10" ht="12.75">
      <c r="D101" s="277"/>
      <c r="E101" s="277"/>
      <c r="F101" s="3"/>
      <c r="G101" s="277"/>
      <c r="J101" s="277"/>
    </row>
    <row r="102" spans="4:10" ht="12.75">
      <c r="D102" s="277"/>
      <c r="E102" s="277"/>
      <c r="F102" s="3"/>
      <c r="G102" s="277"/>
      <c r="J102" s="277"/>
    </row>
    <row r="103" spans="4:10" ht="12.75">
      <c r="D103" s="277"/>
      <c r="E103" s="277"/>
      <c r="F103" s="3"/>
      <c r="G103" s="277"/>
      <c r="J103" s="277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1">
      <selection activeCell="A6" sqref="A6"/>
    </sheetView>
  </sheetViews>
  <sheetFormatPr defaultColWidth="9.140625" defaultRowHeight="12.75"/>
  <cols>
    <col min="1" max="1" width="4.7109375" style="229" customWidth="1"/>
    <col min="2" max="2" width="6.57421875" style="59" customWidth="1"/>
    <col min="3" max="3" width="5.57421875" style="3" customWidth="1"/>
    <col min="4" max="4" width="20.140625" style="0" customWidth="1"/>
    <col min="5" max="5" width="16.57421875" style="0" customWidth="1"/>
    <col min="6" max="6" width="10.8515625" style="3" customWidth="1"/>
    <col min="7" max="7" width="22.57421875" style="27" customWidth="1"/>
    <col min="8" max="8" width="13.140625" style="142" customWidth="1"/>
    <col min="9" max="9" width="10.00390625" style="80" hidden="1" customWidth="1"/>
    <col min="10" max="10" width="4.140625" style="80" hidden="1" customWidth="1"/>
    <col min="11" max="11" width="5.00390625" style="80" hidden="1" customWidth="1"/>
    <col min="12" max="12" width="4.421875" style="80" hidden="1" customWidth="1"/>
    <col min="13" max="13" width="4.140625" style="215" hidden="1" customWidth="1"/>
    <col min="14" max="14" width="4.57421875" style="215" hidden="1" customWidth="1"/>
    <col min="15" max="15" width="8.28125" style="80" hidden="1" customWidth="1"/>
  </cols>
  <sheetData>
    <row r="1" spans="1:19" ht="15.75">
      <c r="A1" s="230"/>
      <c r="B1" s="255" t="str">
        <f>Startlist!$F2</f>
        <v>Harju Rally</v>
      </c>
      <c r="C1" s="255"/>
      <c r="D1" s="255"/>
      <c r="E1" s="255"/>
      <c r="F1" s="255"/>
      <c r="G1" s="255"/>
      <c r="H1" s="141"/>
      <c r="I1" s="214"/>
      <c r="J1" s="214"/>
      <c r="K1" s="214"/>
      <c r="Q1" s="240" t="s">
        <v>142</v>
      </c>
      <c r="R1" s="241"/>
      <c r="S1" s="241"/>
    </row>
    <row r="2" spans="1:11" ht="15">
      <c r="A2" s="231"/>
      <c r="B2" s="256" t="str">
        <f>Startlist!$F3</f>
        <v>23-24 May 2014</v>
      </c>
      <c r="C2" s="256"/>
      <c r="D2" s="256"/>
      <c r="E2" s="256"/>
      <c r="F2" s="256"/>
      <c r="G2" s="256"/>
      <c r="H2" s="141"/>
      <c r="I2" s="214"/>
      <c r="J2" s="214"/>
      <c r="K2" s="214"/>
    </row>
    <row r="3" spans="1:11" ht="15">
      <c r="A3" s="231"/>
      <c r="B3" s="256" t="str">
        <f>Startlist!$F4</f>
        <v>Harjumaa, ESTONIA</v>
      </c>
      <c r="C3" s="256"/>
      <c r="D3" s="256"/>
      <c r="E3" s="256"/>
      <c r="F3" s="256"/>
      <c r="G3" s="256"/>
      <c r="H3" s="141"/>
      <c r="I3" s="214"/>
      <c r="J3" s="214"/>
      <c r="K3" s="214"/>
    </row>
    <row r="4" spans="1:11" ht="15">
      <c r="A4" s="216"/>
      <c r="B4" s="125" t="s">
        <v>184</v>
      </c>
      <c r="C4" s="118"/>
      <c r="D4" s="95"/>
      <c r="E4" s="95"/>
      <c r="F4" s="217"/>
      <c r="G4" s="124"/>
      <c r="H4" s="141"/>
      <c r="I4" s="214"/>
      <c r="J4" s="214"/>
      <c r="K4" s="214"/>
    </row>
    <row r="5" spans="1:11" ht="12.75" customHeight="1">
      <c r="A5" s="216"/>
      <c r="B5" s="125"/>
      <c r="C5" s="118"/>
      <c r="D5" s="95"/>
      <c r="E5" s="95"/>
      <c r="F5" s="217"/>
      <c r="G5" s="124"/>
      <c r="H5" s="141"/>
      <c r="I5" s="214"/>
      <c r="J5" s="214"/>
      <c r="K5" s="214"/>
    </row>
    <row r="6" spans="1:15" s="64" customFormat="1" ht="12.75" customHeight="1">
      <c r="A6" s="218">
        <v>1</v>
      </c>
      <c r="B6" s="60" t="str">
        <f>VLOOKUP($B8,Startlist!$B:$H,6,FALSE)&amp;" I"</f>
        <v>ECOM MOTORSPORT I</v>
      </c>
      <c r="C6" s="61"/>
      <c r="D6" s="62"/>
      <c r="E6" s="62"/>
      <c r="F6" s="61"/>
      <c r="G6" s="63"/>
      <c r="H6" s="219" t="str">
        <f>CONCATENATE(J6,":",RIGHT(K6,2),".",RIGHT(L6,4))</f>
        <v>1:48.40,3</v>
      </c>
      <c r="I6" s="220">
        <f>SMALL(I8:I10,1)+SMALL(I8:I10,2)</f>
        <v>6520.299999999999</v>
      </c>
      <c r="J6" s="221">
        <f>INT(I6/3600)</f>
        <v>1</v>
      </c>
      <c r="K6" s="222" t="str">
        <f>CONCATENATE("0",INT((I6-(J6*3600))/60))</f>
        <v>048</v>
      </c>
      <c r="L6" s="220" t="str">
        <f>CONCATENATE("0",ROUND(I6-(J6*3600)-(K6*60),1))</f>
        <v>040,3</v>
      </c>
      <c r="M6" s="223">
        <f>A6</f>
        <v>1</v>
      </c>
      <c r="N6" s="223">
        <v>1</v>
      </c>
      <c r="O6" s="224">
        <f>I6</f>
        <v>6520.299999999999</v>
      </c>
    </row>
    <row r="7" spans="1:15" ht="7.5" customHeight="1">
      <c r="A7" s="216"/>
      <c r="B7" s="123"/>
      <c r="C7" s="118"/>
      <c r="D7" s="95"/>
      <c r="E7" s="95"/>
      <c r="F7" s="118"/>
      <c r="G7" s="124"/>
      <c r="H7" s="141"/>
      <c r="I7" s="214"/>
      <c r="J7" s="214"/>
      <c r="K7" s="214"/>
      <c r="L7" s="214"/>
      <c r="M7" s="223">
        <f>A6</f>
        <v>1</v>
      </c>
      <c r="N7" s="223">
        <v>2</v>
      </c>
      <c r="O7" s="225">
        <f>I6</f>
        <v>6520.299999999999</v>
      </c>
    </row>
    <row r="8" spans="1:15" ht="12.75" customHeight="1">
      <c r="A8" s="216"/>
      <c r="B8" s="123">
        <v>10</v>
      </c>
      <c r="C8" s="118" t="str">
        <f>VLOOKUP($B8,Startlist!$B:$H,2,FALSE)</f>
        <v>N4</v>
      </c>
      <c r="D8" s="124" t="str">
        <f>VLOOKUP($B8,Startlist!$B:$H,3,FALSE)</f>
        <v>Markus Abram</v>
      </c>
      <c r="E8" s="124" t="str">
        <f>VLOOKUP($B8,Startlist!$B:$H,4,FALSE)</f>
        <v>Rein Jōessar</v>
      </c>
      <c r="F8" s="118" t="str">
        <f>VLOOKUP($B8,Startlist!$B:$H,5,FALSE)</f>
        <v>EST</v>
      </c>
      <c r="G8" s="124" t="str">
        <f>VLOOKUP($B8,Startlist!$B:$H,7,FALSE)</f>
        <v>Mitsubishi Lancer Evo 10</v>
      </c>
      <c r="H8" s="226" t="str">
        <f>VLOOKUP(B8,Results!B:AA,13,FALSE)</f>
        <v>52.22,1</v>
      </c>
      <c r="I8" s="227">
        <f>IF(ISERROR(FIND(":",H8)),LEFT(H8,FIND(".",H8,1)-1)*60+RIGHT(H8,LEN(H8)-FIND(".",H8,1)),LEFT(H8,FIND(":",H8,1)-1)*3600+MID(H8,3,2)*60+RIGHT(H8,LEN(H8)-FIND(".",H8,1)))</f>
        <v>3142.1</v>
      </c>
      <c r="J8" s="227"/>
      <c r="K8" s="214"/>
      <c r="L8" s="214"/>
      <c r="M8" s="223">
        <f>A6</f>
        <v>1</v>
      </c>
      <c r="N8" s="223">
        <v>3</v>
      </c>
      <c r="O8" s="225">
        <f>I6</f>
        <v>6520.299999999999</v>
      </c>
    </row>
    <row r="9" spans="1:15" ht="12.75" customHeight="1">
      <c r="A9" s="216"/>
      <c r="B9" s="123">
        <v>31</v>
      </c>
      <c r="C9" s="118" t="str">
        <f>VLOOKUP($B9,Startlist!$B:$H,2,FALSE)</f>
        <v>A7</v>
      </c>
      <c r="D9" s="124" t="str">
        <f>VLOOKUP($B9,Startlist!$B:$H,3,FALSE)</f>
        <v>Kristo Subi</v>
      </c>
      <c r="E9" s="124" t="str">
        <f>VLOOKUP($B9,Startlist!$B:$H,4,FALSE)</f>
        <v>Teele Sepp</v>
      </c>
      <c r="F9" s="118" t="str">
        <f>VLOOKUP($B9,Startlist!$B:$H,5,FALSE)</f>
        <v>EST</v>
      </c>
      <c r="G9" s="124" t="str">
        <f>VLOOKUP($B9,Startlist!$B:$H,7,FALSE)</f>
        <v>Honda Civic Type-R</v>
      </c>
      <c r="H9" s="226" t="str">
        <f>VLOOKUP(B9,Results!B:AA,13,FALSE)</f>
        <v>56.52,0</v>
      </c>
      <c r="I9" s="227">
        <f>IF(ISERROR(FIND(":",H9)),LEFT(H9,FIND(".",H9,1)-1)*60+RIGHT(H9,LEN(H9)-FIND(".",H9,1)),LEFT(H9,FIND(":",H9,1)-1)*3600+MID(H9,4,2)*60+RIGHT(H9,LEN(H9)-FIND(".",H9,1)))</f>
        <v>3412</v>
      </c>
      <c r="J9" s="227"/>
      <c r="K9" s="214"/>
      <c r="L9" s="214"/>
      <c r="M9" s="223">
        <f>A6</f>
        <v>1</v>
      </c>
      <c r="N9" s="223">
        <v>4</v>
      </c>
      <c r="O9" s="225">
        <f>I6</f>
        <v>6520.299999999999</v>
      </c>
    </row>
    <row r="10" spans="1:15" ht="12.75" customHeight="1">
      <c r="A10" s="216"/>
      <c r="B10" s="123">
        <v>38</v>
      </c>
      <c r="C10" s="118" t="str">
        <f>VLOOKUP($B10,Startlist!$B:$H,2,FALSE)</f>
        <v>E11</v>
      </c>
      <c r="D10" s="124" t="str">
        <f>VLOOKUP($B10,Startlist!$B:$H,3,FALSE)</f>
        <v>Andrus Vahi</v>
      </c>
      <c r="E10" s="124" t="str">
        <f>VLOOKUP($B10,Startlist!$B:$H,4,FALSE)</f>
        <v>Alo Ivask</v>
      </c>
      <c r="F10" s="118" t="str">
        <f>VLOOKUP($B10,Startlist!$B:$H,5,FALSE)</f>
        <v>EST</v>
      </c>
      <c r="G10" s="124" t="str">
        <f>VLOOKUP($B10,Startlist!$B:$H,7,FALSE)</f>
        <v>BMW M3</v>
      </c>
      <c r="H10" s="226" t="str">
        <f>VLOOKUP(B10,Results!B:AA,13,FALSE)</f>
        <v>56.18,2</v>
      </c>
      <c r="I10" s="227">
        <f>IF(ISERROR(FIND(":",H10)),LEFT(H10,FIND(".",H10,1)-1)*60+RIGHT(H10,LEN(H10)-FIND(".",H10,1)),LEFT(H10,FIND(":",H10,1)-1)*3600+MID(H10,4,2)*60+RIGHT(H10,LEN(H10)-FIND(".",H10,1)))</f>
        <v>3378.2</v>
      </c>
      <c r="J10" s="214"/>
      <c r="K10" s="214"/>
      <c r="L10" s="214"/>
      <c r="M10" s="223">
        <f>A6</f>
        <v>1</v>
      </c>
      <c r="N10" s="223">
        <v>5</v>
      </c>
      <c r="O10" s="225">
        <f>I6</f>
        <v>6520.299999999999</v>
      </c>
    </row>
    <row r="11" spans="1:15" ht="7.5" customHeight="1">
      <c r="A11" s="216"/>
      <c r="B11" s="123"/>
      <c r="C11" s="118"/>
      <c r="D11" s="95"/>
      <c r="E11" s="95"/>
      <c r="F11" s="118"/>
      <c r="G11" s="124"/>
      <c r="H11" s="141"/>
      <c r="I11" s="214"/>
      <c r="J11" s="214"/>
      <c r="K11" s="214"/>
      <c r="L11" s="214"/>
      <c r="M11" s="223">
        <f>A6</f>
        <v>1</v>
      </c>
      <c r="N11" s="223">
        <v>6</v>
      </c>
      <c r="O11" s="225">
        <f>I6</f>
        <v>6520.299999999999</v>
      </c>
    </row>
    <row r="12" spans="1:15" s="64" customFormat="1" ht="12.75" customHeight="1">
      <c r="A12" s="218">
        <v>2</v>
      </c>
      <c r="B12" s="60" t="str">
        <f>VLOOKUP($B14,Startlist!$B:$H,6,FALSE)</f>
        <v>ASRT RALLY TEAM</v>
      </c>
      <c r="C12" s="61"/>
      <c r="D12" s="62"/>
      <c r="E12" s="62"/>
      <c r="F12" s="61"/>
      <c r="G12" s="63"/>
      <c r="H12" s="219" t="s">
        <v>1871</v>
      </c>
      <c r="I12" s="220">
        <f>SMALL(I14:I16,1)+SMALL(I14:I16,2)</f>
        <v>6851</v>
      </c>
      <c r="J12" s="221">
        <f>INT(I12/3600)</f>
        <v>1</v>
      </c>
      <c r="K12" s="222" t="str">
        <f>CONCATENATE("0",INT((I12-(J12*3600))/60))</f>
        <v>054</v>
      </c>
      <c r="L12" s="220" t="str">
        <f>CONCATENATE("0",ROUND(I12-(J12*3600)-(K12*60),1))</f>
        <v>011</v>
      </c>
      <c r="M12" s="223">
        <f>A12</f>
        <v>2</v>
      </c>
      <c r="N12" s="223">
        <v>1</v>
      </c>
      <c r="O12" s="224">
        <f>I12</f>
        <v>6851</v>
      </c>
    </row>
    <row r="13" spans="1:15" ht="7.5" customHeight="1">
      <c r="A13" s="216"/>
      <c r="B13" s="123"/>
      <c r="C13" s="118"/>
      <c r="D13" s="95"/>
      <c r="E13" s="95"/>
      <c r="F13" s="118"/>
      <c r="G13" s="124"/>
      <c r="H13" s="141"/>
      <c r="I13" s="214"/>
      <c r="J13" s="214"/>
      <c r="K13" s="214"/>
      <c r="L13" s="214"/>
      <c r="M13" s="223">
        <f>A12</f>
        <v>2</v>
      </c>
      <c r="N13" s="223">
        <v>2</v>
      </c>
      <c r="O13" s="225">
        <f>I12</f>
        <v>6851</v>
      </c>
    </row>
    <row r="14" spans="1:15" ht="12.75" customHeight="1">
      <c r="A14" s="216"/>
      <c r="B14" s="123">
        <v>48</v>
      </c>
      <c r="C14" s="118" t="str">
        <f>VLOOKUP($B14,Startlist!$B:$H,2,FALSE)</f>
        <v>A8</v>
      </c>
      <c r="D14" s="124" t="str">
        <f>VLOOKUP($B14,Startlist!$B:$H,3,FALSE)</f>
        <v>Vadim Kuznetsov</v>
      </c>
      <c r="E14" s="124" t="str">
        <f>VLOOKUP($B14,Startlist!$B:$H,4,FALSE)</f>
        <v>Roman Kapustin</v>
      </c>
      <c r="F14" s="118" t="str">
        <f>VLOOKUP($B14,Startlist!$B:$H,5,FALSE)</f>
        <v>RUS</v>
      </c>
      <c r="G14" s="124" t="str">
        <f>VLOOKUP($B14,Startlist!$B:$H,7,FALSE)</f>
        <v>Subaru Impreza</v>
      </c>
      <c r="H14" s="226" t="str">
        <f>VLOOKUP(B14,Results!B:AA,13,FALSE)</f>
        <v> 1:03.25,1</v>
      </c>
      <c r="I14" s="227">
        <f>IF(ISERROR(FIND(":",H14)),LEFT(H14,FIND(".",H14,1)-1)*60+RIGHT(H14,LEN(H14)-FIND(".",H14,1)),LEFT(H14,FIND(":",H14,1)-1)*3600+MID(H14,4,2)*60+RIGHT(H14,LEN(H14)-FIND(".",H14,1)))</f>
        <v>3805.1</v>
      </c>
      <c r="J14" s="227"/>
      <c r="K14" s="214"/>
      <c r="L14" s="214"/>
      <c r="M14" s="223">
        <f>A12</f>
        <v>2</v>
      </c>
      <c r="N14" s="223">
        <v>3</v>
      </c>
      <c r="O14" s="225">
        <f>I12</f>
        <v>6851</v>
      </c>
    </row>
    <row r="15" spans="1:15" ht="12.75" customHeight="1">
      <c r="A15" s="216"/>
      <c r="B15" s="123">
        <v>82</v>
      </c>
      <c r="C15" s="118" t="str">
        <f>VLOOKUP($B15,Startlist!$B:$H,2,FALSE)</f>
        <v>N4</v>
      </c>
      <c r="D15" s="124" t="str">
        <f>VLOOKUP($B15,Startlist!$B:$H,3,FALSE)</f>
        <v>Kaspar Koitla</v>
      </c>
      <c r="E15" s="124" t="str">
        <f>VLOOKUP($B15,Startlist!$B:$H,4,FALSE)</f>
        <v>Andres Ots</v>
      </c>
      <c r="F15" s="118" t="str">
        <f>VLOOKUP($B15,Startlist!$B:$H,5,FALSE)</f>
        <v>EST</v>
      </c>
      <c r="G15" s="124" t="str">
        <f>VLOOKUP($B15,Startlist!$B:$H,7,FALSE)</f>
        <v>Mitsubishi Lancer Evo 10</v>
      </c>
      <c r="H15" s="226" t="str">
        <f>VLOOKUP(B15,Results!B:AA,13,FALSE)</f>
        <v>50.45,9</v>
      </c>
      <c r="I15" s="227">
        <f>IF(ISERROR(FIND(":",H15)),LEFT(H15,FIND(".",H15,1)-1)*60+RIGHT(H15,LEN(H15)-FIND(".",H15,1)),LEFT(H15,FIND(":",H15,1)-1)*3600+MID(H15,4,2)*60+RIGHT(H15,LEN(H15)-FIND(".",H15,1)))</f>
        <v>3045.9</v>
      </c>
      <c r="J15" s="227"/>
      <c r="K15" s="214"/>
      <c r="L15" s="214"/>
      <c r="M15" s="223">
        <f>A12</f>
        <v>2</v>
      </c>
      <c r="N15" s="223">
        <v>4</v>
      </c>
      <c r="O15" s="225">
        <f>I12</f>
        <v>6851</v>
      </c>
    </row>
    <row r="16" spans="1:15" ht="12.75" customHeight="1">
      <c r="A16" s="216"/>
      <c r="B16" s="123"/>
      <c r="C16" s="118"/>
      <c r="D16" s="124"/>
      <c r="E16" s="124"/>
      <c r="F16" s="118"/>
      <c r="G16" s="124"/>
      <c r="H16" s="226"/>
      <c r="I16" s="227"/>
      <c r="J16" s="214"/>
      <c r="K16" s="214"/>
      <c r="L16" s="214"/>
      <c r="M16" s="223">
        <f>A12</f>
        <v>2</v>
      </c>
      <c r="N16" s="223">
        <v>5</v>
      </c>
      <c r="O16" s="225">
        <f>I12</f>
        <v>6851</v>
      </c>
    </row>
    <row r="17" spans="1:15" ht="7.5" customHeight="1">
      <c r="A17" s="216"/>
      <c r="B17" s="123"/>
      <c r="C17" s="118"/>
      <c r="D17" s="95"/>
      <c r="E17" s="95"/>
      <c r="F17" s="118"/>
      <c r="G17" s="124"/>
      <c r="H17" s="141"/>
      <c r="I17" s="214"/>
      <c r="J17" s="214"/>
      <c r="K17" s="214"/>
      <c r="L17" s="214"/>
      <c r="M17" s="223">
        <f>A12</f>
        <v>2</v>
      </c>
      <c r="N17" s="223">
        <v>6</v>
      </c>
      <c r="O17" s="225">
        <f>I12</f>
        <v>6851</v>
      </c>
    </row>
    <row r="18" spans="1:15" s="64" customFormat="1" ht="12.75" customHeight="1">
      <c r="A18" s="218">
        <v>3</v>
      </c>
      <c r="B18" s="60" t="str">
        <f>VLOOKUP($B20,Startlist!$B:$H,6,FALSE)</f>
        <v>LAITSE RALLYPARK</v>
      </c>
      <c r="C18" s="61"/>
      <c r="D18" s="62"/>
      <c r="E18" s="62"/>
      <c r="F18" s="61"/>
      <c r="G18" s="63"/>
      <c r="H18" s="219" t="str">
        <f>CONCATENATE(J18,":",RIGHT(K18,2),".",RIGHT(L18,4))</f>
        <v>1:54.48,8</v>
      </c>
      <c r="I18" s="220">
        <f>SMALL(I20:I22,1)+SMALL(I20:I22,2)</f>
        <v>6888.8</v>
      </c>
      <c r="J18" s="221">
        <f>INT(I18/3600)</f>
        <v>1</v>
      </c>
      <c r="K18" s="222" t="str">
        <f>CONCATENATE("0",INT((I18-(J18*3600))/60))</f>
        <v>054</v>
      </c>
      <c r="L18" s="220" t="str">
        <f>CONCATENATE("0",ROUND(I18-(J18*3600)-(K18*60),1))</f>
        <v>048,8</v>
      </c>
      <c r="M18" s="223">
        <f>A18</f>
        <v>3</v>
      </c>
      <c r="N18" s="223">
        <v>1</v>
      </c>
      <c r="O18" s="224">
        <f>I18</f>
        <v>6888.8</v>
      </c>
    </row>
    <row r="19" spans="1:15" ht="7.5" customHeight="1">
      <c r="A19" s="216"/>
      <c r="B19" s="123"/>
      <c r="C19" s="118"/>
      <c r="D19" s="95"/>
      <c r="E19" s="95"/>
      <c r="F19" s="118"/>
      <c r="G19" s="124"/>
      <c r="H19" s="141"/>
      <c r="I19" s="214"/>
      <c r="J19" s="214"/>
      <c r="K19" s="214"/>
      <c r="L19" s="214"/>
      <c r="M19" s="223">
        <f>A18</f>
        <v>3</v>
      </c>
      <c r="N19" s="223">
        <v>2</v>
      </c>
      <c r="O19" s="225">
        <f>I18</f>
        <v>6888.8</v>
      </c>
    </row>
    <row r="20" spans="1:15" ht="12.75" customHeight="1">
      <c r="A20" s="216"/>
      <c r="B20" s="123">
        <v>22</v>
      </c>
      <c r="C20" s="118" t="str">
        <f>VLOOKUP($B20,Startlist!$B:$H,2,FALSE)</f>
        <v>E11</v>
      </c>
      <c r="D20" s="124" t="str">
        <f>VLOOKUP($B20,Startlist!$B:$H,3,FALSE)</f>
        <v>Einar Laipaik</v>
      </c>
      <c r="E20" s="124" t="str">
        <f>VLOOKUP($B20,Startlist!$B:$H,4,FALSE)</f>
        <v>Siimo Suvemaa</v>
      </c>
      <c r="F20" s="118" t="str">
        <f>VLOOKUP($B20,Startlist!$B:$H,5,FALSE)</f>
        <v>EST</v>
      </c>
      <c r="G20" s="124" t="str">
        <f>VLOOKUP($B20,Startlist!$B:$H,7,FALSE)</f>
        <v>BMW M3</v>
      </c>
      <c r="H20" s="226" t="str">
        <f>VLOOKUP(B20,Results!B:AA,13,FALSE)</f>
        <v>55.00,4</v>
      </c>
      <c r="I20" s="227">
        <f>IF(ISERROR(FIND(":",H20)),LEFT(H20,FIND(".",H20,1)-1)*60+RIGHT(H20,LEN(H20)-FIND(".",H20,1)),LEFT(H20,FIND(":",H20,1)-1)*3600+MID(H20,4,2)*60+RIGHT(H20,LEN(H20)-FIND(".",H20,1)))</f>
        <v>3300.4</v>
      </c>
      <c r="J20" s="227"/>
      <c r="K20" s="214"/>
      <c r="L20" s="214"/>
      <c r="M20" s="223">
        <f>A18</f>
        <v>3</v>
      </c>
      <c r="N20" s="223">
        <v>3</v>
      </c>
      <c r="O20" s="225">
        <f>I18</f>
        <v>6888.8</v>
      </c>
    </row>
    <row r="21" spans="1:15" ht="12.75" customHeight="1">
      <c r="A21" s="216"/>
      <c r="B21" s="123">
        <v>60</v>
      </c>
      <c r="C21" s="118" t="str">
        <f>VLOOKUP($B21,Startlist!$B:$H,2,FALSE)</f>
        <v>E11</v>
      </c>
      <c r="D21" s="124" t="str">
        <f>VLOOKUP($B21,Startlist!$B:$H,3,FALSE)</f>
        <v>Madis Vanaselja</v>
      </c>
      <c r="E21" s="124" t="str">
        <f>VLOOKUP($B21,Startlist!$B:$H,4,FALSE)</f>
        <v>Jaanus Hōbemägi</v>
      </c>
      <c r="F21" s="118" t="str">
        <f>VLOOKUP($B21,Startlist!$B:$H,5,FALSE)</f>
        <v>EST</v>
      </c>
      <c r="G21" s="124" t="str">
        <f>VLOOKUP($B21,Startlist!$B:$H,7,FALSE)</f>
        <v>BMW M3</v>
      </c>
      <c r="H21" s="226" t="str">
        <f>VLOOKUP(B21,Results!B:AA,13,FALSE)</f>
        <v>59.48,4</v>
      </c>
      <c r="I21" s="227">
        <f>IF(ISERROR(FIND(":",H21)),LEFT(H21,FIND(".",H21,1)-1)*60+RIGHT(H21,LEN(H21)-FIND(".",H21,1)),LEFT(H21,FIND(":",H21,1)-1)*3600+MID(H21,4,2)*60+RIGHT(H21,LEN(H21)-FIND(".",H21,1)))</f>
        <v>3588.4</v>
      </c>
      <c r="J21" s="227"/>
      <c r="K21" s="214"/>
      <c r="L21" s="214"/>
      <c r="M21" s="223">
        <f>A18</f>
        <v>3</v>
      </c>
      <c r="N21" s="223">
        <v>4</v>
      </c>
      <c r="O21" s="225">
        <f>I18</f>
        <v>6888.8</v>
      </c>
    </row>
    <row r="22" spans="1:15" ht="12.75" customHeight="1">
      <c r="A22" s="216"/>
      <c r="B22" s="123"/>
      <c r="C22" s="118"/>
      <c r="D22" s="124"/>
      <c r="E22" s="124"/>
      <c r="F22" s="118"/>
      <c r="G22" s="124"/>
      <c r="H22" s="226"/>
      <c r="I22" s="227"/>
      <c r="J22" s="214"/>
      <c r="K22" s="214"/>
      <c r="L22" s="214"/>
      <c r="M22" s="223">
        <f>A18</f>
        <v>3</v>
      </c>
      <c r="N22" s="223">
        <v>5</v>
      </c>
      <c r="O22" s="225">
        <f>I18</f>
        <v>6888.8</v>
      </c>
    </row>
    <row r="23" spans="1:15" ht="7.5" customHeight="1">
      <c r="A23" s="216"/>
      <c r="B23" s="123"/>
      <c r="C23" s="118"/>
      <c r="D23" s="95"/>
      <c r="E23" s="95"/>
      <c r="F23" s="118"/>
      <c r="G23" s="124"/>
      <c r="H23" s="141"/>
      <c r="I23" s="214"/>
      <c r="J23" s="214"/>
      <c r="K23" s="214"/>
      <c r="L23" s="214"/>
      <c r="M23" s="223">
        <f>A18</f>
        <v>3</v>
      </c>
      <c r="N23" s="223">
        <v>6</v>
      </c>
      <c r="O23" s="225">
        <f>I18</f>
        <v>6888.8</v>
      </c>
    </row>
    <row r="24" spans="1:15" s="64" customFormat="1" ht="12.75" customHeight="1">
      <c r="A24" s="218">
        <v>4</v>
      </c>
      <c r="B24" s="60" t="str">
        <f>VLOOKUP($B26,Startlist!$B:$H,6,FALSE)</f>
        <v>PROREHV RALLY TEAM</v>
      </c>
      <c r="C24" s="61"/>
      <c r="D24" s="62"/>
      <c r="E24" s="62"/>
      <c r="F24" s="61"/>
      <c r="G24" s="63"/>
      <c r="H24" s="219" t="str">
        <f>CONCATENATE(J24,":",RIGHT(K24,2),".",RIGHT(L24,4))</f>
        <v>1:54.57,4</v>
      </c>
      <c r="I24" s="220">
        <f>SMALL(I26:I28,1)+SMALL(I26:I28,2)</f>
        <v>6897.4</v>
      </c>
      <c r="J24" s="221">
        <f>INT(I24/3600)</f>
        <v>1</v>
      </c>
      <c r="K24" s="222" t="str">
        <f>CONCATENATE("0",INT((I24-(J24*3600))/60))</f>
        <v>054</v>
      </c>
      <c r="L24" s="220" t="str">
        <f>CONCATENATE("0",ROUND(I24-(J24*3600)-(K24*60),1))</f>
        <v>057,4</v>
      </c>
      <c r="M24" s="223">
        <f>A24</f>
        <v>4</v>
      </c>
      <c r="N24" s="223">
        <v>1</v>
      </c>
      <c r="O24" s="224">
        <f>I24</f>
        <v>6897.4</v>
      </c>
    </row>
    <row r="25" spans="1:15" ht="7.5" customHeight="1">
      <c r="A25" s="216"/>
      <c r="B25" s="123"/>
      <c r="C25" s="118"/>
      <c r="D25" s="95"/>
      <c r="E25" s="95"/>
      <c r="F25" s="118"/>
      <c r="G25" s="124"/>
      <c r="H25" s="141"/>
      <c r="I25" s="214"/>
      <c r="J25" s="214"/>
      <c r="K25" s="214"/>
      <c r="L25" s="214"/>
      <c r="M25" s="223">
        <f>A24</f>
        <v>4</v>
      </c>
      <c r="N25" s="223">
        <v>2</v>
      </c>
      <c r="O25" s="225">
        <f>I24</f>
        <v>6897.4</v>
      </c>
    </row>
    <row r="26" spans="1:15" ht="12.75" customHeight="1">
      <c r="A26" s="216"/>
      <c r="B26" s="123">
        <v>9</v>
      </c>
      <c r="C26" s="118" t="str">
        <f>VLOOKUP($B26,Startlist!$B:$H,2,FALSE)</f>
        <v>N4</v>
      </c>
      <c r="D26" s="124" t="str">
        <f>VLOOKUP($B26,Startlist!$B:$H,3,FALSE)</f>
        <v>Roland Murakas</v>
      </c>
      <c r="E26" s="124" t="str">
        <f>VLOOKUP($B26,Startlist!$B:$H,4,FALSE)</f>
        <v>Kalle Adler</v>
      </c>
      <c r="F26" s="118" t="str">
        <f>VLOOKUP($B26,Startlist!$B:$H,5,FALSE)</f>
        <v>EST</v>
      </c>
      <c r="G26" s="124" t="str">
        <f>VLOOKUP($B26,Startlist!$B:$H,7,FALSE)</f>
        <v>Mitsubishi Lancer Evo 10</v>
      </c>
      <c r="H26" s="226" t="str">
        <f>VLOOKUP(B26,Results!B:AA,13,FALSE)</f>
        <v>51.52,1</v>
      </c>
      <c r="I26" s="227">
        <f>IF(ISERROR(FIND(":",H26)),LEFT(H26,FIND(".",H26,1)-1)*60+RIGHT(H26,LEN(H26)-FIND(".",H26,1)),LEFT(H26,FIND(":",H26,1)-1)*3600+MID(H26,4,2)*60+RIGHT(H26,LEN(H26)-FIND(".",H26,1)))</f>
        <v>3112.1</v>
      </c>
      <c r="J26" s="227"/>
      <c r="K26" s="214"/>
      <c r="L26" s="214"/>
      <c r="M26" s="223">
        <f>A24</f>
        <v>4</v>
      </c>
      <c r="N26" s="223">
        <v>3</v>
      </c>
      <c r="O26" s="225">
        <f>I24</f>
        <v>6897.4</v>
      </c>
    </row>
    <row r="27" spans="1:15" ht="12.75" customHeight="1">
      <c r="A27" s="216"/>
      <c r="B27" s="123">
        <v>69</v>
      </c>
      <c r="C27" s="118" t="str">
        <f>VLOOKUP($B27,Startlist!$B:$H,2,FALSE)</f>
        <v>E10</v>
      </c>
      <c r="D27" s="124" t="str">
        <f>VLOOKUP($B27,Startlist!$B:$H,3,FALSE)</f>
        <v>Janek Ojala</v>
      </c>
      <c r="E27" s="124" t="str">
        <f>VLOOKUP($B27,Startlist!$B:$H,4,FALSE)</f>
        <v>Kaido Kabral</v>
      </c>
      <c r="F27" s="118" t="str">
        <f>VLOOKUP($B27,Startlist!$B:$H,5,FALSE)</f>
        <v>EST</v>
      </c>
      <c r="G27" s="124" t="str">
        <f>VLOOKUP($B27,Startlist!$B:$H,7,FALSE)</f>
        <v>Nissan Sunny</v>
      </c>
      <c r="H27" s="249" t="s">
        <v>1226</v>
      </c>
      <c r="I27" s="227"/>
      <c r="J27" s="227"/>
      <c r="K27" s="214"/>
      <c r="L27" s="214"/>
      <c r="M27" s="223">
        <f>A24</f>
        <v>4</v>
      </c>
      <c r="N27" s="223">
        <v>4</v>
      </c>
      <c r="O27" s="225">
        <f>I24</f>
        <v>6897.4</v>
      </c>
    </row>
    <row r="28" spans="1:15" ht="12.75" customHeight="1">
      <c r="A28" s="216"/>
      <c r="B28" s="123">
        <v>70</v>
      </c>
      <c r="C28" s="118" t="str">
        <f>VLOOKUP($B28,Startlist!$B:$H,2,FALSE)</f>
        <v>E9</v>
      </c>
      <c r="D28" s="124" t="str">
        <f>VLOOKUP($B28,Startlist!$B:$H,3,FALSE)</f>
        <v>Rainer Meus</v>
      </c>
      <c r="E28" s="124" t="str">
        <f>VLOOKUP($B28,Startlist!$B:$H,4,FALSE)</f>
        <v>Kaupo Vana</v>
      </c>
      <c r="F28" s="118" t="str">
        <f>VLOOKUP($B28,Startlist!$B:$H,5,FALSE)</f>
        <v>EST</v>
      </c>
      <c r="G28" s="124" t="str">
        <f>VLOOKUP($B28,Startlist!$B:$H,7,FALSE)</f>
        <v>LADA VFTS</v>
      </c>
      <c r="H28" s="226" t="str">
        <f>VLOOKUP(B28,Results!B:AA,13,FALSE)</f>
        <v> 1:03.05,3</v>
      </c>
      <c r="I28" s="227">
        <f>IF(ISERROR(FIND(":",H28)),LEFT(H28,FIND(".",H28,1)-1)*60+RIGHT(H28,LEN(H28)-FIND(".",H28,1)),LEFT(H28,FIND(":",H28,1)-1)*3600+MID(H28,4,2)*60+RIGHT(H28,LEN(H28)-FIND(".",H28,1)))</f>
        <v>3785.3</v>
      </c>
      <c r="J28" s="214"/>
      <c r="K28" s="214"/>
      <c r="L28" s="214"/>
      <c r="M28" s="223">
        <f>A24</f>
        <v>4</v>
      </c>
      <c r="N28" s="223">
        <v>5</v>
      </c>
      <c r="O28" s="225">
        <f>I24</f>
        <v>6897.4</v>
      </c>
    </row>
    <row r="29" spans="1:15" ht="7.5" customHeight="1">
      <c r="A29" s="216"/>
      <c r="B29" s="123"/>
      <c r="C29" s="118"/>
      <c r="D29" s="95"/>
      <c r="E29" s="95"/>
      <c r="F29" s="118"/>
      <c r="G29" s="124"/>
      <c r="H29" s="141"/>
      <c r="I29" s="214"/>
      <c r="J29" s="214"/>
      <c r="K29" s="214"/>
      <c r="L29" s="214"/>
      <c r="M29" s="223">
        <f>A24</f>
        <v>4</v>
      </c>
      <c r="N29" s="223">
        <v>6</v>
      </c>
      <c r="O29" s="225">
        <f>I24</f>
        <v>6897.4</v>
      </c>
    </row>
    <row r="30" spans="1:15" s="64" customFormat="1" ht="12.75" customHeight="1">
      <c r="A30" s="218">
        <v>5</v>
      </c>
      <c r="B30" s="60" t="str">
        <f>VLOOKUP($B32,Startlist!$B:$H,6,FALSE)&amp;" JUNIOR"</f>
        <v>SAR-TECH MOTORSPORT JUNIOR</v>
      </c>
      <c r="C30" s="61"/>
      <c r="D30" s="62"/>
      <c r="E30" s="62"/>
      <c r="F30" s="61"/>
      <c r="G30" s="63"/>
      <c r="H30" s="219" t="str">
        <f>CONCATENATE(J30,":",RIGHT(K30,2),".",RIGHT(L30,4))</f>
        <v>2:06.31,4</v>
      </c>
      <c r="I30" s="220">
        <f>SMALL(I32:I34,1)+SMALL(I32:I34,2)</f>
        <v>7591.4</v>
      </c>
      <c r="J30" s="221">
        <f>INT(I30/3600)</f>
        <v>2</v>
      </c>
      <c r="K30" s="222" t="str">
        <f>CONCATENATE("0",INT((I30-(J30*3600))/60))</f>
        <v>06</v>
      </c>
      <c r="L30" s="220" t="str">
        <f>CONCATENATE("0",ROUND(I30-(J30*3600)-(K30*60),1))</f>
        <v>031,4</v>
      </c>
      <c r="M30" s="223">
        <f>A30</f>
        <v>5</v>
      </c>
      <c r="N30" s="223">
        <v>1</v>
      </c>
      <c r="O30" s="224">
        <f>I30</f>
        <v>7591.4</v>
      </c>
    </row>
    <row r="31" spans="1:15" ht="7.5" customHeight="1">
      <c r="A31" s="216"/>
      <c r="B31" s="123"/>
      <c r="C31" s="118"/>
      <c r="D31" s="95"/>
      <c r="E31" s="95"/>
      <c r="F31" s="118"/>
      <c r="G31" s="124"/>
      <c r="H31" s="141"/>
      <c r="I31" s="214"/>
      <c r="J31" s="214"/>
      <c r="K31" s="214"/>
      <c r="L31" s="214"/>
      <c r="M31" s="223">
        <f>A30</f>
        <v>5</v>
      </c>
      <c r="N31" s="223">
        <v>2</v>
      </c>
      <c r="O31" s="225">
        <f>I30</f>
        <v>7591.4</v>
      </c>
    </row>
    <row r="32" spans="1:15" ht="12.75" customHeight="1">
      <c r="A32" s="216"/>
      <c r="B32" s="123">
        <v>15</v>
      </c>
      <c r="C32" s="118" t="str">
        <f>VLOOKUP($B32,Startlist!$B:$H,2,FALSE)</f>
        <v>A7</v>
      </c>
      <c r="D32" s="124" t="str">
        <f>VLOOKUP($B32,Startlist!$B:$H,3,FALSE)</f>
        <v>Ken Torn</v>
      </c>
      <c r="E32" s="124" t="str">
        <f>VLOOKUP($B32,Startlist!$B:$H,4,FALSE)</f>
        <v>Riivo Mesila</v>
      </c>
      <c r="F32" s="118" t="str">
        <f>VLOOKUP($B32,Startlist!$B:$H,5,FALSE)</f>
        <v>EST</v>
      </c>
      <c r="G32" s="124" t="str">
        <f>VLOOKUP($B32,Startlist!$B:$H,7,FALSE)</f>
        <v>Honda Civic Type-R</v>
      </c>
      <c r="H32" s="249" t="s">
        <v>1226</v>
      </c>
      <c r="I32" s="227"/>
      <c r="J32" s="227"/>
      <c r="K32" s="214"/>
      <c r="L32" s="214"/>
      <c r="M32" s="223">
        <f>A30</f>
        <v>5</v>
      </c>
      <c r="N32" s="223">
        <v>3</v>
      </c>
      <c r="O32" s="225">
        <f>I30</f>
        <v>7591.4</v>
      </c>
    </row>
    <row r="33" spans="1:15" ht="12.75" customHeight="1">
      <c r="A33" s="216"/>
      <c r="B33" s="123">
        <v>23</v>
      </c>
      <c r="C33" s="118" t="str">
        <f>VLOOKUP($B33,Startlist!$B:$H,2,FALSE)</f>
        <v>A6</v>
      </c>
      <c r="D33" s="124" t="str">
        <f>VLOOKUP($B33,Startlist!$B:$H,3,FALSE)</f>
        <v>Rasmus Uustulnd</v>
      </c>
      <c r="E33" s="124" t="str">
        <f>VLOOKUP($B33,Startlist!$B:$H,4,FALSE)</f>
        <v>Imre Kuusk</v>
      </c>
      <c r="F33" s="118" t="str">
        <f>VLOOKUP($B33,Startlist!$B:$H,5,FALSE)</f>
        <v>EST</v>
      </c>
      <c r="G33" s="124" t="str">
        <f>VLOOKUP($B33,Startlist!$B:$H,7,FALSE)</f>
        <v>Ford Fiesta R2</v>
      </c>
      <c r="H33" s="226" t="str">
        <f>VLOOKUP(B33,Results!B:AA,13,FALSE)</f>
        <v>55.46,9</v>
      </c>
      <c r="I33" s="227">
        <f>IF(ISERROR(FIND(":",H33)),LEFT(H33,FIND(".",H33,1)-1)*60+RIGHT(H33,LEN(H33)-FIND(".",H33,1)),LEFT(H33,FIND(":",H33,1)-1)*3600+MID(H33,4,2)*60+RIGHT(H33,LEN(H33)-FIND(".",H33,1)))</f>
        <v>3346.9</v>
      </c>
      <c r="J33" s="227"/>
      <c r="K33" s="214"/>
      <c r="L33" s="214"/>
      <c r="M33" s="223">
        <f>A30</f>
        <v>5</v>
      </c>
      <c r="N33" s="223">
        <v>4</v>
      </c>
      <c r="O33" s="225">
        <f>I30</f>
        <v>7591.4</v>
      </c>
    </row>
    <row r="34" spans="1:15" ht="12.75" customHeight="1">
      <c r="A34" s="216"/>
      <c r="B34" s="123">
        <v>36</v>
      </c>
      <c r="C34" s="118" t="str">
        <f>VLOOKUP($B34,Startlist!$B:$H,2,FALSE)</f>
        <v>A6</v>
      </c>
      <c r="D34" s="124" t="str">
        <f>VLOOKUP($B34,Startlist!$B:$H,3,FALSE)</f>
        <v>Kenneth Sepp</v>
      </c>
      <c r="E34" s="124" t="str">
        <f>VLOOKUP($B34,Startlist!$B:$H,4,FALSE)</f>
        <v>Tanel Kasesalu</v>
      </c>
      <c r="F34" s="118" t="str">
        <f>VLOOKUP($B34,Startlist!$B:$H,5,FALSE)</f>
        <v>EST</v>
      </c>
      <c r="G34" s="124" t="str">
        <f>VLOOKUP($B34,Startlist!$B:$H,7,FALSE)</f>
        <v>Citroen C2 R2 MAX</v>
      </c>
      <c r="H34" s="226" t="str">
        <f>VLOOKUP(B34,Results!B:AA,13,FALSE)</f>
        <v> 1:10.44,5</v>
      </c>
      <c r="I34" s="227">
        <f>IF(ISERROR(FIND(":",H34)),LEFT(H34,FIND(".",H34,1)-1)*60+RIGHT(H34,LEN(H34)-FIND(".",H34,1)),LEFT(H34,FIND(":",H34,1)-1)*3600+MID(H34,4,2)*60+RIGHT(H34,LEN(H34)-FIND(".",H34,1)))</f>
        <v>4244.5</v>
      </c>
      <c r="J34" s="214"/>
      <c r="K34" s="214"/>
      <c r="L34" s="214"/>
      <c r="M34" s="223">
        <f>A30</f>
        <v>5</v>
      </c>
      <c r="N34" s="223">
        <v>5</v>
      </c>
      <c r="O34" s="225">
        <f>I30</f>
        <v>7591.4</v>
      </c>
    </row>
    <row r="35" spans="1:15" ht="7.5" customHeight="1">
      <c r="A35" s="216"/>
      <c r="B35" s="123"/>
      <c r="C35" s="118"/>
      <c r="D35" s="95"/>
      <c r="E35" s="95"/>
      <c r="F35" s="118"/>
      <c r="G35" s="124"/>
      <c r="H35" s="141"/>
      <c r="I35" s="214"/>
      <c r="J35" s="214"/>
      <c r="K35" s="214"/>
      <c r="L35" s="214"/>
      <c r="M35" s="223">
        <f>A30</f>
        <v>5</v>
      </c>
      <c r="N35" s="223">
        <v>6</v>
      </c>
      <c r="O35" s="225">
        <f>I30</f>
        <v>7591.4</v>
      </c>
    </row>
    <row r="36" spans="1:15" s="64" customFormat="1" ht="12.75" customHeight="1">
      <c r="A36" s="218">
        <v>6</v>
      </c>
      <c r="B36" s="60" t="str">
        <f>VLOOKUP($B38,Startlist!$B:$H,6,FALSE)</f>
        <v>GAZ RALLIKLUBI</v>
      </c>
      <c r="C36" s="61"/>
      <c r="D36" s="62"/>
      <c r="E36" s="62"/>
      <c r="F36" s="61"/>
      <c r="G36" s="63"/>
      <c r="H36" s="219" t="str">
        <f>CONCATENATE(J36,":",RIGHT(K36,2),".",RIGHT(L36,4))</f>
        <v>2:23.03,9</v>
      </c>
      <c r="I36" s="220">
        <f>SMALL(I38:I40,1)+SMALL(I38:I40,2)</f>
        <v>8583.900000000001</v>
      </c>
      <c r="J36" s="221">
        <f>INT(I36/3600)</f>
        <v>2</v>
      </c>
      <c r="K36" s="222" t="str">
        <f>CONCATENATE("0",INT((I36-(J36*3600))/60))</f>
        <v>023</v>
      </c>
      <c r="L36" s="220" t="str">
        <f>CONCATENATE("0",ROUND(I36-(J36*3600)-(K36*60),1))</f>
        <v>03,9</v>
      </c>
      <c r="M36" s="223">
        <f>A36</f>
        <v>6</v>
      </c>
      <c r="N36" s="223">
        <v>1</v>
      </c>
      <c r="O36" s="224">
        <f>I36</f>
        <v>8583.900000000001</v>
      </c>
    </row>
    <row r="37" spans="1:15" ht="7.5" customHeight="1">
      <c r="A37" s="216"/>
      <c r="B37" s="123"/>
      <c r="C37" s="118"/>
      <c r="D37" s="95"/>
      <c r="E37" s="95"/>
      <c r="F37" s="118"/>
      <c r="G37" s="124"/>
      <c r="H37" s="141"/>
      <c r="I37" s="214"/>
      <c r="J37" s="214"/>
      <c r="K37" s="214"/>
      <c r="L37" s="214"/>
      <c r="M37" s="223">
        <f>A36</f>
        <v>6</v>
      </c>
      <c r="N37" s="223">
        <v>2</v>
      </c>
      <c r="O37" s="225">
        <f>I36</f>
        <v>8583.900000000001</v>
      </c>
    </row>
    <row r="38" spans="1:15" ht="12.75" customHeight="1">
      <c r="A38" s="216"/>
      <c r="B38" s="123">
        <v>75</v>
      </c>
      <c r="C38" s="118" t="str">
        <f>VLOOKUP($B38,Startlist!$B:$H,2,FALSE)</f>
        <v>E13</v>
      </c>
      <c r="D38" s="124" t="str">
        <f>VLOOKUP($B38,Startlist!$B:$H,3,FALSE)</f>
        <v>Taavi Niinemets</v>
      </c>
      <c r="E38" s="124" t="str">
        <f>VLOOKUP($B38,Startlist!$B:$H,4,FALSE)</f>
        <v>Marco Prems</v>
      </c>
      <c r="F38" s="118" t="str">
        <f>VLOOKUP($B38,Startlist!$B:$H,5,FALSE)</f>
        <v>EST</v>
      </c>
      <c r="G38" s="124" t="str">
        <f>VLOOKUP($B38,Startlist!$B:$H,7,FALSE)</f>
        <v>GAZ 51A</v>
      </c>
      <c r="H38" s="226" t="str">
        <f>VLOOKUP(B38,Results!B:AA,13,FALSE)</f>
        <v> 1:07.33,3</v>
      </c>
      <c r="I38" s="227">
        <f>IF(ISERROR(FIND(":",H38)),LEFT(H38,FIND(".",H38,1)-1)*60+RIGHT(H38,LEN(H38)-FIND(".",H38,1)),LEFT(H38,FIND(":",H38,1)-1)*3600+MID(H38,4,2)*60+RIGHT(H38,LEN(H38)-FIND(".",H38,1)))</f>
        <v>4053.3</v>
      </c>
      <c r="J38" s="227"/>
      <c r="K38" s="214"/>
      <c r="L38" s="214"/>
      <c r="M38" s="223">
        <f>A36</f>
        <v>6</v>
      </c>
      <c r="N38" s="223">
        <v>3</v>
      </c>
      <c r="O38" s="225">
        <f>I36</f>
        <v>8583.900000000001</v>
      </c>
    </row>
    <row r="39" spans="1:15" ht="12.75" customHeight="1">
      <c r="A39" s="216"/>
      <c r="B39" s="123">
        <v>77</v>
      </c>
      <c r="C39" s="118" t="str">
        <f>VLOOKUP($B39,Startlist!$B:$H,2,FALSE)</f>
        <v>E13</v>
      </c>
      <c r="D39" s="124" t="str">
        <f>VLOOKUP($B39,Startlist!$B:$H,3,FALSE)</f>
        <v>Kaido Vilu</v>
      </c>
      <c r="E39" s="124" t="str">
        <f>VLOOKUP($B39,Startlist!$B:$H,4,FALSE)</f>
        <v>Andrus Markson</v>
      </c>
      <c r="F39" s="118" t="str">
        <f>VLOOKUP($B39,Startlist!$B:$H,5,FALSE)</f>
        <v>EST</v>
      </c>
      <c r="G39" s="124" t="str">
        <f>VLOOKUP($B39,Startlist!$B:$H,7,FALSE)</f>
        <v>GAZ 51A</v>
      </c>
      <c r="H39" s="226" t="str">
        <f>VLOOKUP(B39,Results!B:AA,13,FALSE)</f>
        <v> 1:15.30,6</v>
      </c>
      <c r="I39" s="227">
        <f>IF(ISERROR(FIND(":",H39)),LEFT(H39,FIND(".",H39,1)-1)*60+RIGHT(H39,LEN(H39)-FIND(".",H39,1)),LEFT(H39,FIND(":",H39,1)-1)*3600+MID(H39,4,2)*60+RIGHT(H39,LEN(H39)-FIND(".",H39,1)))</f>
        <v>4530.6</v>
      </c>
      <c r="J39" s="227"/>
      <c r="K39" s="214"/>
      <c r="L39" s="214"/>
      <c r="M39" s="223">
        <f>A36</f>
        <v>6</v>
      </c>
      <c r="N39" s="223">
        <v>4</v>
      </c>
      <c r="O39" s="225">
        <f>I36</f>
        <v>8583.900000000001</v>
      </c>
    </row>
    <row r="40" spans="1:15" ht="12.75" customHeight="1">
      <c r="A40" s="216"/>
      <c r="B40" s="123">
        <v>79</v>
      </c>
      <c r="C40" s="118" t="str">
        <f>VLOOKUP($B40,Startlist!$B:$H,2,FALSE)</f>
        <v>E13</v>
      </c>
      <c r="D40" s="124" t="str">
        <f>VLOOKUP($B40,Startlist!$B:$H,3,FALSE)</f>
        <v>Kristo Laadre</v>
      </c>
      <c r="E40" s="124" t="str">
        <f>VLOOKUP($B40,Startlist!$B:$H,4,FALSE)</f>
        <v>Priit Pilden</v>
      </c>
      <c r="F40" s="118" t="str">
        <f>VLOOKUP($B40,Startlist!$B:$H,5,FALSE)</f>
        <v>EST</v>
      </c>
      <c r="G40" s="124" t="str">
        <f>VLOOKUP($B40,Startlist!$B:$H,7,FALSE)</f>
        <v>GAZ 51</v>
      </c>
      <c r="H40" s="249" t="s">
        <v>1226</v>
      </c>
      <c r="I40" s="227"/>
      <c r="J40" s="214"/>
      <c r="K40" s="214"/>
      <c r="L40" s="214"/>
      <c r="M40" s="223">
        <f>A36</f>
        <v>6</v>
      </c>
      <c r="N40" s="223">
        <v>5</v>
      </c>
      <c r="O40" s="225">
        <f>I36</f>
        <v>8583.900000000001</v>
      </c>
    </row>
    <row r="41" spans="1:15" ht="7.5" customHeight="1">
      <c r="A41" s="216"/>
      <c r="B41" s="123"/>
      <c r="C41" s="118"/>
      <c r="D41" s="95"/>
      <c r="E41" s="95"/>
      <c r="F41" s="118"/>
      <c r="G41" s="124"/>
      <c r="H41" s="141"/>
      <c r="I41" s="214"/>
      <c r="J41" s="214"/>
      <c r="K41" s="214"/>
      <c r="L41" s="214"/>
      <c r="M41" s="223">
        <f>A36</f>
        <v>6</v>
      </c>
      <c r="N41" s="223">
        <v>6</v>
      </c>
      <c r="O41" s="225">
        <f>I36</f>
        <v>8583.900000000001</v>
      </c>
    </row>
    <row r="42" spans="1:15" s="64" customFormat="1" ht="12.75" customHeight="1">
      <c r="A42" s="218"/>
      <c r="B42" s="60" t="str">
        <f>VLOOKUP($B44,Startlist!$B:$H,6,FALSE)&amp;" II"</f>
        <v>ECOM MOTORSPORT II</v>
      </c>
      <c r="C42" s="61"/>
      <c r="D42" s="62"/>
      <c r="E42" s="62"/>
      <c r="F42" s="61"/>
      <c r="G42" s="63"/>
      <c r="H42" s="228" t="s">
        <v>141</v>
      </c>
      <c r="I42" s="220" t="e">
        <f>SMALL(I44:I46,1)+SMALL(I44:I46,2)</f>
        <v>#NUM!</v>
      </c>
      <c r="J42" s="221" t="e">
        <f>INT(I42/3600)</f>
        <v>#NUM!</v>
      </c>
      <c r="K42" s="222" t="e">
        <f>CONCATENATE("0",INT((I42-(J42*3600))/60))</f>
        <v>#NUM!</v>
      </c>
      <c r="L42" s="220" t="e">
        <f>CONCATENATE("0",ROUND(I42-(J42*3600)-(K42*60),1))</f>
        <v>#NUM!</v>
      </c>
      <c r="M42" s="223">
        <f>A42</f>
        <v>0</v>
      </c>
      <c r="N42" s="223">
        <v>1</v>
      </c>
      <c r="O42" s="224" t="e">
        <f>I42</f>
        <v>#NUM!</v>
      </c>
    </row>
    <row r="43" spans="1:15" ht="7.5" customHeight="1">
      <c r="A43" s="216"/>
      <c r="B43" s="123"/>
      <c r="C43" s="118"/>
      <c r="D43" s="95"/>
      <c r="E43" s="95"/>
      <c r="F43" s="118"/>
      <c r="G43" s="124"/>
      <c r="H43" s="141"/>
      <c r="I43" s="214"/>
      <c r="J43" s="214"/>
      <c r="K43" s="214"/>
      <c r="L43" s="214"/>
      <c r="M43" s="223">
        <f>A42</f>
        <v>0</v>
      </c>
      <c r="N43" s="223">
        <v>2</v>
      </c>
      <c r="O43" s="225" t="e">
        <f>I42</f>
        <v>#NUM!</v>
      </c>
    </row>
    <row r="44" spans="1:15" ht="12.75" customHeight="1">
      <c r="A44" s="216"/>
      <c r="B44" s="123">
        <v>26</v>
      </c>
      <c r="C44" s="118" t="str">
        <f>VLOOKUP($B44,Startlist!$B:$H,2,FALSE)</f>
        <v>A7</v>
      </c>
      <c r="D44" s="124" t="str">
        <f>VLOOKUP($B44,Startlist!$B:$H,3,FALSE)</f>
        <v>Mait Madik</v>
      </c>
      <c r="E44" s="124" t="str">
        <f>VLOOKUP($B44,Startlist!$B:$H,4,FALSE)</f>
        <v>Toomas Tauk</v>
      </c>
      <c r="F44" s="118" t="str">
        <f>VLOOKUP($B44,Startlist!$B:$H,5,FALSE)</f>
        <v>EST</v>
      </c>
      <c r="G44" s="124" t="str">
        <f>VLOOKUP($B44,Startlist!$B:$H,7,FALSE)</f>
        <v>Honda Civic Type-R</v>
      </c>
      <c r="H44" s="249" t="s">
        <v>1226</v>
      </c>
      <c r="I44" s="227"/>
      <c r="J44" s="227"/>
      <c r="K44" s="214"/>
      <c r="L44" s="214"/>
      <c r="M44" s="223">
        <f>A42</f>
        <v>0</v>
      </c>
      <c r="N44" s="223">
        <v>3</v>
      </c>
      <c r="O44" s="225" t="e">
        <f>I42</f>
        <v>#NUM!</v>
      </c>
    </row>
    <row r="45" spans="1:15" ht="12.75" customHeight="1">
      <c r="A45" s="216"/>
      <c r="B45" s="123">
        <v>47</v>
      </c>
      <c r="C45" s="118" t="str">
        <f>VLOOKUP($B45,Startlist!$B:$H,2,FALSE)</f>
        <v>A7</v>
      </c>
      <c r="D45" s="124" t="str">
        <f>VLOOKUP($B45,Startlist!$B:$H,3,FALSE)</f>
        <v>Henry Asi</v>
      </c>
      <c r="E45" s="124" t="str">
        <f>VLOOKUP($B45,Startlist!$B:$H,4,FALSE)</f>
        <v>Karl-Artur Viitra</v>
      </c>
      <c r="F45" s="118" t="str">
        <f>VLOOKUP($B45,Startlist!$B:$H,5,FALSE)</f>
        <v>EST</v>
      </c>
      <c r="G45" s="124" t="str">
        <f>VLOOKUP($B45,Startlist!$B:$H,7,FALSE)</f>
        <v>Honda Civic Type-R</v>
      </c>
      <c r="H45" s="249" t="s">
        <v>1226</v>
      </c>
      <c r="I45" s="227"/>
      <c r="J45" s="227"/>
      <c r="K45" s="214"/>
      <c r="L45" s="214"/>
      <c r="M45" s="223">
        <f>A42</f>
        <v>0</v>
      </c>
      <c r="N45" s="223">
        <v>4</v>
      </c>
      <c r="O45" s="225" t="e">
        <f>I42</f>
        <v>#NUM!</v>
      </c>
    </row>
    <row r="46" spans="1:15" ht="12.75" customHeight="1">
      <c r="A46" s="216"/>
      <c r="B46" s="123"/>
      <c r="C46" s="118"/>
      <c r="D46" s="124"/>
      <c r="E46" s="124"/>
      <c r="F46" s="118"/>
      <c r="G46" s="124"/>
      <c r="H46" s="226"/>
      <c r="I46" s="227"/>
      <c r="J46" s="214"/>
      <c r="K46" s="214"/>
      <c r="L46" s="214"/>
      <c r="M46" s="223">
        <f>A42</f>
        <v>0</v>
      </c>
      <c r="N46" s="223">
        <v>5</v>
      </c>
      <c r="O46" s="225" t="e">
        <f>I42</f>
        <v>#NUM!</v>
      </c>
    </row>
    <row r="47" spans="1:15" ht="7.5" customHeight="1">
      <c r="A47" s="216"/>
      <c r="B47" s="123"/>
      <c r="C47" s="118"/>
      <c r="D47" s="95"/>
      <c r="E47" s="95"/>
      <c r="F47" s="118"/>
      <c r="G47" s="124"/>
      <c r="H47" s="141"/>
      <c r="I47" s="214"/>
      <c r="J47" s="214"/>
      <c r="K47" s="214"/>
      <c r="L47" s="214"/>
      <c r="M47" s="223">
        <f>A42</f>
        <v>0</v>
      </c>
      <c r="N47" s="223">
        <v>6</v>
      </c>
      <c r="O47" s="225" t="e">
        <f>I42</f>
        <v>#NUM!</v>
      </c>
    </row>
    <row r="48" spans="1:15" s="64" customFormat="1" ht="12.75" customHeight="1">
      <c r="A48" s="218"/>
      <c r="B48" s="60" t="str">
        <f>VLOOKUP($B50,Startlist!$B:$H,6,FALSE)&amp;" juuniorid"</f>
        <v>ECOM MOTORSPORT juuniorid</v>
      </c>
      <c r="C48" s="61"/>
      <c r="D48" s="62"/>
      <c r="E48" s="62"/>
      <c r="F48" s="61"/>
      <c r="G48" s="63"/>
      <c r="H48" s="228" t="s">
        <v>141</v>
      </c>
      <c r="I48" s="220" t="e">
        <f>SMALL(I50:I52,1)+SMALL(I50:I52,2)</f>
        <v>#NUM!</v>
      </c>
      <c r="J48" s="221" t="e">
        <f>INT(I48/3600)</f>
        <v>#NUM!</v>
      </c>
      <c r="K48" s="222" t="e">
        <f>CONCATENATE("0",INT((I48-(J48*3600))/60))</f>
        <v>#NUM!</v>
      </c>
      <c r="L48" s="220" t="e">
        <f>CONCATENATE("0",ROUND(I48-(J48*3600)-(K48*60),1))</f>
        <v>#NUM!</v>
      </c>
      <c r="M48" s="223">
        <f>A48</f>
        <v>0</v>
      </c>
      <c r="N48" s="223">
        <v>1</v>
      </c>
      <c r="O48" s="224" t="e">
        <f>I48</f>
        <v>#NUM!</v>
      </c>
    </row>
    <row r="49" spans="1:15" ht="7.5" customHeight="1">
      <c r="A49" s="216"/>
      <c r="B49" s="123"/>
      <c r="C49" s="118"/>
      <c r="D49" s="95"/>
      <c r="E49" s="95"/>
      <c r="F49" s="118"/>
      <c r="G49" s="124"/>
      <c r="H49" s="141"/>
      <c r="I49" s="214"/>
      <c r="J49" s="214"/>
      <c r="K49" s="214"/>
      <c r="L49" s="214"/>
      <c r="M49" s="223">
        <f>A48</f>
        <v>0</v>
      </c>
      <c r="N49" s="223">
        <v>2</v>
      </c>
      <c r="O49" s="225" t="e">
        <f>I48</f>
        <v>#NUM!</v>
      </c>
    </row>
    <row r="50" spans="1:15" ht="12.75" customHeight="1">
      <c r="A50" s="216"/>
      <c r="B50" s="123">
        <v>28</v>
      </c>
      <c r="C50" s="118" t="str">
        <f>VLOOKUP($B50,Startlist!$B:$H,2,FALSE)</f>
        <v>A6</v>
      </c>
      <c r="D50" s="124" t="str">
        <f>VLOOKUP($B50,Startlist!$B:$H,3,FALSE)</f>
        <v>Roland Poom</v>
      </c>
      <c r="E50" s="124" t="str">
        <f>VLOOKUP($B50,Startlist!$B:$H,4,FALSE)</f>
        <v>Taavi Udevald</v>
      </c>
      <c r="F50" s="118" t="str">
        <f>VLOOKUP($B50,Startlist!$B:$H,5,FALSE)</f>
        <v>EST</v>
      </c>
      <c r="G50" s="124" t="str">
        <f>VLOOKUP($B50,Startlist!$B:$H,7,FALSE)</f>
        <v>Citroen C2 R2</v>
      </c>
      <c r="H50" s="249" t="s">
        <v>1226</v>
      </c>
      <c r="I50" s="227"/>
      <c r="J50" s="227"/>
      <c r="K50" s="214"/>
      <c r="L50" s="214"/>
      <c r="M50" s="223">
        <f>A48</f>
        <v>0</v>
      </c>
      <c r="N50" s="223">
        <v>3</v>
      </c>
      <c r="O50" s="225" t="e">
        <f>I48</f>
        <v>#NUM!</v>
      </c>
    </row>
    <row r="51" spans="1:15" ht="12.75" customHeight="1">
      <c r="A51" s="216"/>
      <c r="B51" s="123">
        <v>61</v>
      </c>
      <c r="C51" s="118" t="str">
        <f>VLOOKUP($B51,Startlist!$B:$H,2,FALSE)</f>
        <v>N3</v>
      </c>
      <c r="D51" s="124" t="str">
        <f>VLOOKUP($B51,Startlist!$B:$H,3,FALSE)</f>
        <v>Kaspar Kasari</v>
      </c>
      <c r="E51" s="124" t="str">
        <f>VLOOKUP($B51,Startlist!$B:$H,4,FALSE)</f>
        <v>Hannes Kuusmaa</v>
      </c>
      <c r="F51" s="118" t="str">
        <f>VLOOKUP($B51,Startlist!$B:$H,5,FALSE)</f>
        <v>EST</v>
      </c>
      <c r="G51" s="124" t="str">
        <f>VLOOKUP($B51,Startlist!$B:$H,7,FALSE)</f>
        <v>Honda Civic Type-R</v>
      </c>
      <c r="H51" s="249" t="s">
        <v>1226</v>
      </c>
      <c r="I51" s="227"/>
      <c r="J51" s="227"/>
      <c r="K51" s="214"/>
      <c r="L51" s="214"/>
      <c r="M51" s="223">
        <f>A48</f>
        <v>0</v>
      </c>
      <c r="N51" s="223">
        <v>4</v>
      </c>
      <c r="O51" s="225" t="e">
        <f>I48</f>
        <v>#NUM!</v>
      </c>
    </row>
    <row r="52" spans="1:15" ht="12.75" customHeight="1">
      <c r="A52" s="216"/>
      <c r="B52" s="123"/>
      <c r="C52" s="118"/>
      <c r="D52" s="124"/>
      <c r="E52" s="124"/>
      <c r="F52" s="118"/>
      <c r="G52" s="124"/>
      <c r="H52" s="226"/>
      <c r="I52" s="227"/>
      <c r="J52" s="214"/>
      <c r="K52" s="214"/>
      <c r="L52" s="214"/>
      <c r="M52" s="223">
        <f>A48</f>
        <v>0</v>
      </c>
      <c r="N52" s="223">
        <v>5</v>
      </c>
      <c r="O52" s="225" t="e">
        <f>I48</f>
        <v>#NUM!</v>
      </c>
    </row>
    <row r="53" spans="1:15" ht="7.5" customHeight="1">
      <c r="A53" s="216"/>
      <c r="B53" s="123"/>
      <c r="C53" s="118"/>
      <c r="D53" s="95"/>
      <c r="E53" s="95"/>
      <c r="F53" s="118"/>
      <c r="G53" s="124"/>
      <c r="H53" s="141"/>
      <c r="I53" s="214"/>
      <c r="J53" s="214"/>
      <c r="K53" s="214"/>
      <c r="L53" s="214"/>
      <c r="M53" s="223">
        <f>A48</f>
        <v>0</v>
      </c>
      <c r="N53" s="223">
        <v>6</v>
      </c>
      <c r="O53" s="225" t="e">
        <f>I48</f>
        <v>#NUM!</v>
      </c>
    </row>
    <row r="54" spans="1:15" s="64" customFormat="1" ht="12.75" customHeight="1">
      <c r="A54" s="218"/>
      <c r="B54" s="60" t="str">
        <f>VLOOKUP($B56,Startlist!$B:$H,6,FALSE)&amp;" E-rühm"</f>
        <v>ECOM MOTORSPORT E-rühm</v>
      </c>
      <c r="C54" s="61"/>
      <c r="D54" s="62"/>
      <c r="E54" s="62"/>
      <c r="F54" s="61"/>
      <c r="G54" s="63"/>
      <c r="H54" s="228" t="s">
        <v>141</v>
      </c>
      <c r="I54" s="220" t="e">
        <f>SMALL(I56:I58,1)+SMALL(I56:I58,2)</f>
        <v>#NUM!</v>
      </c>
      <c r="J54" s="221" t="e">
        <f>INT(I54/3600)</f>
        <v>#NUM!</v>
      </c>
      <c r="K54" s="222" t="e">
        <f>CONCATENATE("0",INT((I54-(J54*3600))/60))</f>
        <v>#NUM!</v>
      </c>
      <c r="L54" s="220" t="e">
        <f>CONCATENATE("0",ROUND(I54-(J54*3600)-(K54*60),1))</f>
        <v>#NUM!</v>
      </c>
      <c r="M54" s="223">
        <f>A54</f>
        <v>0</v>
      </c>
      <c r="N54" s="223">
        <v>1</v>
      </c>
      <c r="O54" s="224" t="e">
        <f>I54</f>
        <v>#NUM!</v>
      </c>
    </row>
    <row r="55" spans="1:15" ht="7.5" customHeight="1">
      <c r="A55" s="216"/>
      <c r="B55" s="123"/>
      <c r="C55" s="118"/>
      <c r="D55" s="95"/>
      <c r="E55" s="95"/>
      <c r="F55" s="118"/>
      <c r="G55" s="124"/>
      <c r="H55" s="141"/>
      <c r="I55" s="214"/>
      <c r="J55" s="214"/>
      <c r="K55" s="214"/>
      <c r="L55" s="214"/>
      <c r="M55" s="223">
        <f>A54</f>
        <v>0</v>
      </c>
      <c r="N55" s="223">
        <v>2</v>
      </c>
      <c r="O55" s="225" t="e">
        <f>I54</f>
        <v>#NUM!</v>
      </c>
    </row>
    <row r="56" spans="1:15" ht="12.75" customHeight="1">
      <c r="A56" s="216"/>
      <c r="B56" s="123">
        <v>65</v>
      </c>
      <c r="C56" s="118" t="str">
        <f>VLOOKUP($B56,Startlist!$B:$H,2,FALSE)</f>
        <v>E9</v>
      </c>
      <c r="D56" s="124" t="str">
        <f>VLOOKUP($B56,Startlist!$B:$H,3,FALSE)</f>
        <v>Henri Franke</v>
      </c>
      <c r="E56" s="124" t="str">
        <f>VLOOKUP($B56,Startlist!$B:$H,4,FALSE)</f>
        <v>Alain Sivous</v>
      </c>
      <c r="F56" s="118" t="str">
        <f>VLOOKUP($B56,Startlist!$B:$H,5,FALSE)</f>
        <v>EST</v>
      </c>
      <c r="G56" s="124" t="str">
        <f>VLOOKUP($B56,Startlist!$B:$H,7,FALSE)</f>
        <v>Suzuki Baleno</v>
      </c>
      <c r="H56" s="249" t="s">
        <v>1226</v>
      </c>
      <c r="I56" s="227"/>
      <c r="J56" s="227"/>
      <c r="K56" s="214"/>
      <c r="L56" s="214"/>
      <c r="M56" s="223">
        <f>A54</f>
        <v>0</v>
      </c>
      <c r="N56" s="223">
        <v>3</v>
      </c>
      <c r="O56" s="225" t="e">
        <f>I54</f>
        <v>#NUM!</v>
      </c>
    </row>
    <row r="57" spans="1:15" ht="12.75" customHeight="1">
      <c r="A57" s="216"/>
      <c r="B57" s="123">
        <v>68</v>
      </c>
      <c r="C57" s="118" t="str">
        <f>VLOOKUP($B57,Startlist!$B:$H,2,FALSE)</f>
        <v>E10</v>
      </c>
      <c r="D57" s="124" t="str">
        <f>VLOOKUP($B57,Startlist!$B:$H,3,FALSE)</f>
        <v>Kasper Koosa</v>
      </c>
      <c r="E57" s="124" t="str">
        <f>VLOOKUP($B57,Startlist!$B:$H,4,FALSE)</f>
        <v>Siim Korsten</v>
      </c>
      <c r="F57" s="118" t="str">
        <f>VLOOKUP($B57,Startlist!$B:$H,5,FALSE)</f>
        <v>EST</v>
      </c>
      <c r="G57" s="124" t="str">
        <f>VLOOKUP($B57,Startlist!$B:$H,7,FALSE)</f>
        <v>Nissan Sunny</v>
      </c>
      <c r="H57" s="226" t="str">
        <f>VLOOKUP(B57,Results!B:AA,13,FALSE)</f>
        <v> 1:01.34,9</v>
      </c>
      <c r="I57" s="227">
        <f>IF(ISERROR(FIND(":",H57)),LEFT(H57,FIND(".",H57,1)-1)*60+RIGHT(H57,LEN(H57)-FIND(".",H57,1)),LEFT(H57,FIND(":",H57,1)-1)*3600+MID(H57,4,2)*60+RIGHT(H57,LEN(H57)-FIND(".",H57,1)))</f>
        <v>3694.9</v>
      </c>
      <c r="J57" s="227"/>
      <c r="K57" s="214"/>
      <c r="L57" s="214"/>
      <c r="M57" s="223">
        <f>A54</f>
        <v>0</v>
      </c>
      <c r="N57" s="223">
        <v>4</v>
      </c>
      <c r="O57" s="225" t="e">
        <f>I54</f>
        <v>#NUM!</v>
      </c>
    </row>
    <row r="58" spans="1:15" ht="12.75" customHeight="1">
      <c r="A58" s="216"/>
      <c r="B58" s="123">
        <v>71</v>
      </c>
      <c r="C58" s="118" t="str">
        <f>VLOOKUP($B58,Startlist!$B:$H,2,FALSE)</f>
        <v>E9</v>
      </c>
      <c r="D58" s="124" t="str">
        <f>VLOOKUP($B58,Startlist!$B:$H,3,FALSE)</f>
        <v>Raigo Vilbiks</v>
      </c>
      <c r="E58" s="124" t="str">
        <f>VLOOKUP($B58,Startlist!$B:$H,4,FALSE)</f>
        <v>Silver Siivelt</v>
      </c>
      <c r="F58" s="118" t="str">
        <f>VLOOKUP($B58,Startlist!$B:$H,5,FALSE)</f>
        <v>EST</v>
      </c>
      <c r="G58" s="124" t="str">
        <f>VLOOKUP($B58,Startlist!$B:$H,7,FALSE)</f>
        <v>LADA SAMARA</v>
      </c>
      <c r="H58" s="249" t="s">
        <v>1226</v>
      </c>
      <c r="I58" s="227"/>
      <c r="J58" s="214"/>
      <c r="K58" s="214"/>
      <c r="L58" s="214"/>
      <c r="M58" s="223">
        <f>A54</f>
        <v>0</v>
      </c>
      <c r="N58" s="223">
        <v>5</v>
      </c>
      <c r="O58" s="225" t="e">
        <f>I54</f>
        <v>#NUM!</v>
      </c>
    </row>
    <row r="59" spans="1:15" ht="7.5" customHeight="1">
      <c r="A59" s="216"/>
      <c r="B59" s="123"/>
      <c r="C59" s="118"/>
      <c r="D59" s="95"/>
      <c r="E59" s="95"/>
      <c r="F59" s="118"/>
      <c r="G59" s="124"/>
      <c r="H59" s="141"/>
      <c r="I59" s="214"/>
      <c r="J59" s="214"/>
      <c r="K59" s="214"/>
      <c r="L59" s="214"/>
      <c r="M59" s="223">
        <f>A54</f>
        <v>0</v>
      </c>
      <c r="N59" s="223">
        <v>6</v>
      </c>
      <c r="O59" s="225" t="e">
        <f>I54</f>
        <v>#NUM!</v>
      </c>
    </row>
    <row r="60" spans="1:15" s="64" customFormat="1" ht="12.75" customHeight="1">
      <c r="A60" s="218"/>
      <c r="B60" s="60" t="str">
        <f>VLOOKUP($B62,Startlist!$B:$H,6,FALSE)</f>
        <v>G.M.RACING SK</v>
      </c>
      <c r="C60" s="61"/>
      <c r="D60" s="62"/>
      <c r="E60" s="62"/>
      <c r="F60" s="61"/>
      <c r="G60" s="63"/>
      <c r="H60" s="228" t="s">
        <v>141</v>
      </c>
      <c r="I60" s="220" t="e">
        <f>SMALL(I62:I64,1)+SMALL(I62:I64,2)</f>
        <v>#NUM!</v>
      </c>
      <c r="J60" s="221" t="e">
        <f>INT(I60/3600)</f>
        <v>#NUM!</v>
      </c>
      <c r="K60" s="222" t="e">
        <f>CONCATENATE("0",INT((I60-(J60*3600))/60))</f>
        <v>#NUM!</v>
      </c>
      <c r="L60" s="220" t="e">
        <f>CONCATENATE("0",ROUND(I60-(J60*3600)-(K60*60),1))</f>
        <v>#NUM!</v>
      </c>
      <c r="M60" s="223">
        <f>A60</f>
        <v>0</v>
      </c>
      <c r="N60" s="223">
        <v>1</v>
      </c>
      <c r="O60" s="224" t="e">
        <f>I60</f>
        <v>#NUM!</v>
      </c>
    </row>
    <row r="61" spans="1:15" ht="7.5" customHeight="1">
      <c r="A61" s="216"/>
      <c r="B61" s="123"/>
      <c r="C61" s="118"/>
      <c r="D61" s="95"/>
      <c r="E61" s="95"/>
      <c r="F61" s="118"/>
      <c r="G61" s="124"/>
      <c r="H61" s="141"/>
      <c r="I61" s="214"/>
      <c r="J61" s="214"/>
      <c r="K61" s="214"/>
      <c r="L61" s="214"/>
      <c r="M61" s="223">
        <f>A60</f>
        <v>0</v>
      </c>
      <c r="N61" s="223">
        <v>2</v>
      </c>
      <c r="O61" s="225" t="e">
        <f>I60</f>
        <v>#NUM!</v>
      </c>
    </row>
    <row r="62" spans="1:15" ht="12.75" customHeight="1">
      <c r="A62" s="216"/>
      <c r="B62" s="123">
        <v>6</v>
      </c>
      <c r="C62" s="118" t="str">
        <f>VLOOKUP($B62,Startlist!$B:$H,2,FALSE)</f>
        <v>N4</v>
      </c>
      <c r="D62" s="124" t="str">
        <f>VLOOKUP($B62,Startlist!$B:$H,3,FALSE)</f>
        <v>Siim Plangi</v>
      </c>
      <c r="E62" s="124" t="str">
        <f>VLOOKUP($B62,Startlist!$B:$H,4,FALSE)</f>
        <v>Marek Sarapuu</v>
      </c>
      <c r="F62" s="118" t="str">
        <f>VLOOKUP($B62,Startlist!$B:$H,5,FALSE)</f>
        <v>EST</v>
      </c>
      <c r="G62" s="124" t="str">
        <f>VLOOKUP($B62,Startlist!$B:$H,7,FALSE)</f>
        <v>Mitsubishi Lancer Evo 9</v>
      </c>
      <c r="H62" s="249" t="s">
        <v>1226</v>
      </c>
      <c r="I62" s="227"/>
      <c r="J62" s="227"/>
      <c r="K62" s="214"/>
      <c r="L62" s="214"/>
      <c r="M62" s="223">
        <f>A60</f>
        <v>0</v>
      </c>
      <c r="N62" s="223">
        <v>3</v>
      </c>
      <c r="O62" s="225" t="e">
        <f>I60</f>
        <v>#NUM!</v>
      </c>
    </row>
    <row r="63" spans="1:15" ht="12.75" customHeight="1">
      <c r="A63" s="216"/>
      <c r="B63" s="123">
        <v>63</v>
      </c>
      <c r="C63" s="118" t="str">
        <f>VLOOKUP($B63,Startlist!$B:$H,2,FALSE)</f>
        <v>E12</v>
      </c>
      <c r="D63" s="124" t="str">
        <f>VLOOKUP($B63,Startlist!$B:$H,3,FALSE)</f>
        <v>Alexey Reshetov</v>
      </c>
      <c r="E63" s="124" t="str">
        <f>VLOOKUP($B63,Startlist!$B:$H,4,FALSE)</f>
        <v>Karl Koosa</v>
      </c>
      <c r="F63" s="118" t="str">
        <f>VLOOKUP($B63,Startlist!$B:$H,5,FALSE)</f>
        <v>RUS / EST</v>
      </c>
      <c r="G63" s="124" t="str">
        <f>VLOOKUP($B63,Startlist!$B:$H,7,FALSE)</f>
        <v>Subaru Impreza</v>
      </c>
      <c r="H63" s="249" t="s">
        <v>1226</v>
      </c>
      <c r="I63" s="227"/>
      <c r="J63" s="227"/>
      <c r="K63" s="214"/>
      <c r="L63" s="214"/>
      <c r="M63" s="223">
        <f>A60</f>
        <v>0</v>
      </c>
      <c r="N63" s="223">
        <v>4</v>
      </c>
      <c r="O63" s="225" t="e">
        <f>I60</f>
        <v>#NUM!</v>
      </c>
    </row>
    <row r="64" spans="1:15" ht="12.75" customHeight="1">
      <c r="A64" s="216"/>
      <c r="B64" s="123">
        <v>78</v>
      </c>
      <c r="C64" s="118" t="str">
        <f>VLOOKUP($B64,Startlist!$B:$H,2,FALSE)</f>
        <v>E13</v>
      </c>
      <c r="D64" s="124" t="str">
        <f>VLOOKUP($B64,Startlist!$B:$H,3,FALSE)</f>
        <v>Toomas Repp</v>
      </c>
      <c r="E64" s="124" t="str">
        <f>VLOOKUP($B64,Startlist!$B:$H,4,FALSE)</f>
        <v>Oliver Ojaveer</v>
      </c>
      <c r="F64" s="118" t="str">
        <f>VLOOKUP($B64,Startlist!$B:$H,5,FALSE)</f>
        <v>EST</v>
      </c>
      <c r="G64" s="124" t="str">
        <f>VLOOKUP($B64,Startlist!$B:$H,7,FALSE)</f>
        <v>GAZ 53</v>
      </c>
      <c r="H64" s="226" t="str">
        <f>VLOOKUP(B64,Results!B:AA,13,FALSE)</f>
        <v> 1:10.26,7</v>
      </c>
      <c r="I64" s="227">
        <f>IF(ISERROR(FIND(":",H64)),LEFT(H64,FIND(".",H64,1)-1)*60+RIGHT(H64,LEN(H64)-FIND(".",H64,1)),LEFT(H64,FIND(":",H64,1)-1)*3600+MID(H64,4,2)*60+RIGHT(H64,LEN(H64)-FIND(".",H64,1)))</f>
        <v>4226.7</v>
      </c>
      <c r="J64" s="214"/>
      <c r="K64" s="214"/>
      <c r="L64" s="214"/>
      <c r="M64" s="223">
        <f>A60</f>
        <v>0</v>
      </c>
      <c r="N64" s="223">
        <v>5</v>
      </c>
      <c r="O64" s="225" t="e">
        <f>I60</f>
        <v>#NUM!</v>
      </c>
    </row>
    <row r="65" spans="1:15" ht="7.5" customHeight="1">
      <c r="A65" s="216"/>
      <c r="B65" s="123"/>
      <c r="C65" s="118"/>
      <c r="D65" s="95"/>
      <c r="E65" s="95"/>
      <c r="F65" s="118"/>
      <c r="G65" s="124"/>
      <c r="H65" s="141"/>
      <c r="I65" s="214"/>
      <c r="J65" s="214"/>
      <c r="K65" s="214"/>
      <c r="L65" s="214"/>
      <c r="M65" s="223">
        <f>A60</f>
        <v>0</v>
      </c>
      <c r="N65" s="223">
        <v>6</v>
      </c>
      <c r="O65" s="225" t="e">
        <f>I60</f>
        <v>#NUM!</v>
      </c>
    </row>
    <row r="66" spans="1:15" s="64" customFormat="1" ht="12.75" customHeight="1">
      <c r="A66" s="218"/>
      <c r="B66" s="60" t="str">
        <f>VLOOKUP($B68,Startlist!$B:$H,6,FALSE)</f>
        <v>KAUR MOTORSPORT</v>
      </c>
      <c r="C66" s="61"/>
      <c r="D66" s="62"/>
      <c r="E66" s="62"/>
      <c r="F66" s="61"/>
      <c r="G66" s="63"/>
      <c r="H66" s="228" t="s">
        <v>141</v>
      </c>
      <c r="I66" s="220" t="e">
        <f>SMALL(I68:I70,1)+SMALL(I68:I70,2)</f>
        <v>#NUM!</v>
      </c>
      <c r="J66" s="221" t="e">
        <f>INT(I66/3600)</f>
        <v>#NUM!</v>
      </c>
      <c r="K66" s="222" t="e">
        <f>CONCATENATE("0",INT((I66-(J66*3600))/60))</f>
        <v>#NUM!</v>
      </c>
      <c r="L66" s="220" t="e">
        <f>CONCATENATE("0",ROUND(I66-(J66*3600)-(K66*60),1))</f>
        <v>#NUM!</v>
      </c>
      <c r="M66" s="223">
        <f>A66</f>
        <v>0</v>
      </c>
      <c r="N66" s="223">
        <v>1</v>
      </c>
      <c r="O66" s="224" t="e">
        <f>I66</f>
        <v>#NUM!</v>
      </c>
    </row>
    <row r="67" spans="1:15" ht="7.5" customHeight="1">
      <c r="A67" s="216"/>
      <c r="B67" s="123"/>
      <c r="C67" s="118"/>
      <c r="D67" s="95"/>
      <c r="E67" s="95"/>
      <c r="F67" s="118"/>
      <c r="G67" s="124"/>
      <c r="H67" s="141"/>
      <c r="I67" s="214"/>
      <c r="J67" s="214"/>
      <c r="K67" s="214"/>
      <c r="L67" s="214"/>
      <c r="M67" s="223">
        <f>A66</f>
        <v>0</v>
      </c>
      <c r="N67" s="223">
        <v>2</v>
      </c>
      <c r="O67" s="225" t="e">
        <f>I66</f>
        <v>#NUM!</v>
      </c>
    </row>
    <row r="68" spans="1:15" ht="12.75" customHeight="1">
      <c r="A68" s="216"/>
      <c r="B68" s="123">
        <v>7</v>
      </c>
      <c r="C68" s="118" t="str">
        <f>VLOOKUP($B68,Startlist!$B:$H,2,FALSE)</f>
        <v>N4</v>
      </c>
      <c r="D68" s="124" t="str">
        <f>VLOOKUP($B68,Startlist!$B:$H,3,FALSE)</f>
        <v>Egon Kaur</v>
      </c>
      <c r="E68" s="124" t="str">
        <f>VLOOKUP($B68,Startlist!$B:$H,4,FALSE)</f>
        <v>Erik Lepikson</v>
      </c>
      <c r="F68" s="118" t="str">
        <f>VLOOKUP($B68,Startlist!$B:$H,5,FALSE)</f>
        <v>EST</v>
      </c>
      <c r="G68" s="124" t="str">
        <f>VLOOKUP($B68,Startlist!$B:$H,7,FALSE)</f>
        <v>Mitsubishi Lancer Evo 10</v>
      </c>
      <c r="H68" s="249" t="s">
        <v>1226</v>
      </c>
      <c r="I68" s="227"/>
      <c r="J68" s="227"/>
      <c r="K68" s="214"/>
      <c r="L68" s="214"/>
      <c r="M68" s="223">
        <f>A66</f>
        <v>0</v>
      </c>
      <c r="N68" s="223">
        <v>3</v>
      </c>
      <c r="O68" s="225" t="e">
        <f>I66</f>
        <v>#NUM!</v>
      </c>
    </row>
    <row r="69" spans="1:15" ht="12.75" customHeight="1">
      <c r="A69" s="216"/>
      <c r="B69" s="123">
        <v>16</v>
      </c>
      <c r="C69" s="118" t="str">
        <f>VLOOKUP($B69,Startlist!$B:$H,2,FALSE)</f>
        <v>A6</v>
      </c>
      <c r="D69" s="124" t="str">
        <f>VLOOKUP($B69,Startlist!$B:$H,3,FALSE)</f>
        <v>Sander Siniorg</v>
      </c>
      <c r="E69" s="124" t="str">
        <f>VLOOKUP($B69,Startlist!$B:$H,4,FALSE)</f>
        <v>Annika Arnek</v>
      </c>
      <c r="F69" s="118" t="str">
        <f>VLOOKUP($B69,Startlist!$B:$H,5,FALSE)</f>
        <v>EST</v>
      </c>
      <c r="G69" s="124" t="str">
        <f>VLOOKUP($B69,Startlist!$B:$H,7,FALSE)</f>
        <v>Ford Fiesta R2</v>
      </c>
      <c r="H69" s="249" t="s">
        <v>1226</v>
      </c>
      <c r="I69" s="227"/>
      <c r="J69" s="227"/>
      <c r="K69" s="214"/>
      <c r="L69" s="214"/>
      <c r="M69" s="223">
        <f>A66</f>
        <v>0</v>
      </c>
      <c r="N69" s="223">
        <v>4</v>
      </c>
      <c r="O69" s="225" t="e">
        <f>I66</f>
        <v>#NUM!</v>
      </c>
    </row>
    <row r="70" spans="1:15" ht="12.75" customHeight="1">
      <c r="A70" s="216"/>
      <c r="B70" s="123">
        <v>19</v>
      </c>
      <c r="C70" s="118" t="str">
        <f>VLOOKUP($B70,Startlist!$B:$H,2,FALSE)</f>
        <v>E12</v>
      </c>
      <c r="D70" s="124" t="str">
        <f>VLOOKUP($B70,Startlist!$B:$H,3,FALSE)</f>
        <v>Allan Ilves</v>
      </c>
      <c r="E70" s="124" t="str">
        <f>VLOOKUP($B70,Startlist!$B:$H,4,FALSE)</f>
        <v>Kristo Tamm</v>
      </c>
      <c r="F70" s="118" t="str">
        <f>VLOOKUP($B70,Startlist!$B:$H,5,FALSE)</f>
        <v>EST</v>
      </c>
      <c r="G70" s="124" t="str">
        <f>VLOOKUP($B70,Startlist!$B:$H,7,FALSE)</f>
        <v>Mitsubishi Lancer Evo 8</v>
      </c>
      <c r="H70" s="226" t="str">
        <f>VLOOKUP(B70,Results!B:AA,13,FALSE)</f>
        <v>55.48,3</v>
      </c>
      <c r="I70" s="227">
        <f>IF(ISERROR(FIND(":",H70)),LEFT(H70,FIND(".",H70,1)-1)*60+RIGHT(H70,LEN(H70)-FIND(".",H70,1)),LEFT(H70,FIND(":",H70,1)-1)*3600+MID(H70,4,2)*60+RIGHT(H70,LEN(H70)-FIND(".",H70,1)))</f>
        <v>3348.3</v>
      </c>
      <c r="J70" s="214"/>
      <c r="K70" s="214"/>
      <c r="L70" s="214"/>
      <c r="M70" s="223">
        <f>A66</f>
        <v>0</v>
      </c>
      <c r="N70" s="223">
        <v>5</v>
      </c>
      <c r="O70" s="225" t="e">
        <f>I66</f>
        <v>#NUM!</v>
      </c>
    </row>
    <row r="71" spans="1:15" ht="7.5" customHeight="1">
      <c r="A71" s="216"/>
      <c r="B71" s="123"/>
      <c r="C71" s="118"/>
      <c r="D71" s="95"/>
      <c r="E71" s="95"/>
      <c r="F71" s="118"/>
      <c r="G71" s="124"/>
      <c r="H71" s="141"/>
      <c r="I71" s="214"/>
      <c r="J71" s="214"/>
      <c r="K71" s="214"/>
      <c r="L71" s="214"/>
      <c r="M71" s="223">
        <f>A66</f>
        <v>0</v>
      </c>
      <c r="N71" s="223">
        <v>6</v>
      </c>
      <c r="O71" s="225" t="e">
        <f>I66</f>
        <v>#NUM!</v>
      </c>
    </row>
    <row r="72" spans="1:15" s="64" customFormat="1" ht="12.75" customHeight="1">
      <c r="A72" s="218"/>
      <c r="B72" s="60" t="str">
        <f>VLOOKUP($B74,Startlist!$B:$H,6,FALSE)&amp;" I"</f>
        <v>MM-MOTORSPORT I</v>
      </c>
      <c r="C72" s="61"/>
      <c r="D72" s="62"/>
      <c r="E72" s="62"/>
      <c r="F72" s="61"/>
      <c r="G72" s="63"/>
      <c r="H72" s="228" t="s">
        <v>141</v>
      </c>
      <c r="I72" s="220" t="e">
        <f>SMALL(I74:I76,1)+SMALL(I74:I76,2)</f>
        <v>#NUM!</v>
      </c>
      <c r="J72" s="221" t="e">
        <f>INT(I72/3600)</f>
        <v>#NUM!</v>
      </c>
      <c r="K72" s="222" t="e">
        <f>CONCATENATE("0",INT((I72-(J72*3600))/60))</f>
        <v>#NUM!</v>
      </c>
      <c r="L72" s="220" t="e">
        <f>CONCATENATE("0",ROUND(I72-(J72*3600)-(K72*60),1))</f>
        <v>#NUM!</v>
      </c>
      <c r="M72" s="223">
        <f>A72</f>
        <v>0</v>
      </c>
      <c r="N72" s="223">
        <v>1</v>
      </c>
      <c r="O72" s="224" t="e">
        <f>I72</f>
        <v>#NUM!</v>
      </c>
    </row>
    <row r="73" spans="1:15" ht="7.5" customHeight="1">
      <c r="A73" s="216"/>
      <c r="B73" s="123"/>
      <c r="C73" s="118"/>
      <c r="D73" s="95"/>
      <c r="E73" s="95"/>
      <c r="F73" s="118"/>
      <c r="G73" s="124"/>
      <c r="H73" s="141"/>
      <c r="I73" s="214"/>
      <c r="J73" s="214"/>
      <c r="K73" s="214"/>
      <c r="L73" s="214"/>
      <c r="M73" s="223">
        <f>A72</f>
        <v>0</v>
      </c>
      <c r="N73" s="223">
        <v>2</v>
      </c>
      <c r="O73" s="225" t="e">
        <f>I72</f>
        <v>#NUM!</v>
      </c>
    </row>
    <row r="74" spans="1:15" ht="12.75" customHeight="1">
      <c r="A74" s="216"/>
      <c r="B74" s="123">
        <v>1</v>
      </c>
      <c r="C74" s="118" t="str">
        <f>VLOOKUP($B74,Startlist!$B:$H,2,FALSE)</f>
        <v>R4</v>
      </c>
      <c r="D74" s="124" t="str">
        <f>VLOOKUP($B74,Startlist!$B:$H,3,FALSE)</f>
        <v>Timmu Kōrge</v>
      </c>
      <c r="E74" s="124" t="str">
        <f>VLOOKUP($B74,Startlist!$B:$H,4,FALSE)</f>
        <v>Erki Pints</v>
      </c>
      <c r="F74" s="118" t="str">
        <f>VLOOKUP($B74,Startlist!$B:$H,5,FALSE)</f>
        <v>EST</v>
      </c>
      <c r="G74" s="124" t="str">
        <f>VLOOKUP($B74,Startlist!$B:$H,7,FALSE)</f>
        <v>Ford Fiesta R5</v>
      </c>
      <c r="H74" s="226" t="str">
        <f>VLOOKUP(B74,Results!B:AA,13,FALSE)</f>
        <v>50.44,0</v>
      </c>
      <c r="I74" s="227">
        <f>IF(ISERROR(FIND(":",H74)),LEFT(H74,FIND(".",H74,1)-1)*60+RIGHT(H74,LEN(H74)-FIND(".",H74,1)),LEFT(H74,FIND(":",H74,1)-1)*3600+MID(H74,4,2)*60+RIGHT(H74,LEN(H74)-FIND(".",H74,1)))</f>
        <v>3044</v>
      </c>
      <c r="J74" s="227"/>
      <c r="K74" s="214"/>
      <c r="L74" s="214"/>
      <c r="M74" s="223">
        <f>A72</f>
        <v>0</v>
      </c>
      <c r="N74" s="223">
        <v>3</v>
      </c>
      <c r="O74" s="225" t="e">
        <f>I72</f>
        <v>#NUM!</v>
      </c>
    </row>
    <row r="75" spans="1:15" ht="12.75" customHeight="1">
      <c r="A75" s="216"/>
      <c r="B75" s="123">
        <v>5</v>
      </c>
      <c r="C75" s="118" t="str">
        <f>VLOOKUP($B75,Startlist!$B:$H,2,FALSE)</f>
        <v>R4</v>
      </c>
      <c r="D75" s="124" t="str">
        <f>VLOOKUP($B75,Startlist!$B:$H,3,FALSE)</f>
        <v>Raul Jeets</v>
      </c>
      <c r="E75" s="124" t="str">
        <f>VLOOKUP($B75,Startlist!$B:$H,4,FALSE)</f>
        <v>Andrus Toom</v>
      </c>
      <c r="F75" s="118" t="str">
        <f>VLOOKUP($B75,Startlist!$B:$H,5,FALSE)</f>
        <v>EST</v>
      </c>
      <c r="G75" s="124" t="str">
        <f>VLOOKUP($B75,Startlist!$B:$H,7,FALSE)</f>
        <v>Ford Fiesta R5</v>
      </c>
      <c r="H75" s="249" t="s">
        <v>1226</v>
      </c>
      <c r="I75" s="227"/>
      <c r="J75" s="227"/>
      <c r="K75" s="214"/>
      <c r="L75" s="214"/>
      <c r="M75" s="223">
        <f>A72</f>
        <v>0</v>
      </c>
      <c r="N75" s="223">
        <v>4</v>
      </c>
      <c r="O75" s="225" t="e">
        <f>I72</f>
        <v>#NUM!</v>
      </c>
    </row>
    <row r="76" spans="1:15" ht="12.75" customHeight="1">
      <c r="A76" s="216"/>
      <c r="B76" s="123"/>
      <c r="C76" s="118"/>
      <c r="D76" s="124"/>
      <c r="E76" s="124"/>
      <c r="F76" s="118"/>
      <c r="G76" s="124"/>
      <c r="H76" s="226"/>
      <c r="I76" s="227"/>
      <c r="J76" s="214"/>
      <c r="K76" s="214"/>
      <c r="L76" s="214"/>
      <c r="M76" s="223">
        <f>A72</f>
        <v>0</v>
      </c>
      <c r="N76" s="223">
        <v>5</v>
      </c>
      <c r="O76" s="225" t="e">
        <f>I72</f>
        <v>#NUM!</v>
      </c>
    </row>
    <row r="77" spans="1:15" ht="7.5" customHeight="1">
      <c r="A77" s="216"/>
      <c r="B77" s="123"/>
      <c r="C77" s="118"/>
      <c r="D77" s="95"/>
      <c r="E77" s="95"/>
      <c r="F77" s="118"/>
      <c r="G77" s="124"/>
      <c r="H77" s="141"/>
      <c r="I77" s="214"/>
      <c r="J77" s="214"/>
      <c r="K77" s="214"/>
      <c r="L77" s="214"/>
      <c r="M77" s="223">
        <f>A72</f>
        <v>0</v>
      </c>
      <c r="N77" s="223">
        <v>6</v>
      </c>
      <c r="O77" s="225" t="e">
        <f>I72</f>
        <v>#NUM!</v>
      </c>
    </row>
    <row r="78" spans="1:15" s="64" customFormat="1" ht="12.75" customHeight="1">
      <c r="A78" s="218"/>
      <c r="B78" s="60" t="str">
        <f>VLOOKUP($B80,Startlist!$B:$H,6,FALSE)&amp;" II"</f>
        <v>MM-MOTORSPORT II</v>
      </c>
      <c r="C78" s="61"/>
      <c r="D78" s="62"/>
      <c r="E78" s="62"/>
      <c r="F78" s="61"/>
      <c r="G78" s="63"/>
      <c r="H78" s="228" t="s">
        <v>141</v>
      </c>
      <c r="I78" s="220" t="e">
        <f>SMALL(I80:I82,1)+SMALL(I80:I82,2)</f>
        <v>#NUM!</v>
      </c>
      <c r="J78" s="221" t="e">
        <f>INT(I78/3600)</f>
        <v>#NUM!</v>
      </c>
      <c r="K78" s="222" t="e">
        <f>CONCATENATE("0",INT((I78-(J78*3600))/60))</f>
        <v>#NUM!</v>
      </c>
      <c r="L78" s="220" t="e">
        <f>CONCATENATE("0",ROUND(I78-(J78*3600)-(K78*60),1))</f>
        <v>#NUM!</v>
      </c>
      <c r="M78" s="223">
        <f>A78</f>
        <v>0</v>
      </c>
      <c r="N78" s="223">
        <v>1</v>
      </c>
      <c r="O78" s="224" t="e">
        <f>I78</f>
        <v>#NUM!</v>
      </c>
    </row>
    <row r="79" spans="1:15" ht="7.5" customHeight="1">
      <c r="A79" s="216"/>
      <c r="B79" s="123"/>
      <c r="C79" s="118"/>
      <c r="D79" s="95"/>
      <c r="E79" s="95"/>
      <c r="F79" s="118"/>
      <c r="G79" s="124"/>
      <c r="H79" s="141"/>
      <c r="I79" s="214"/>
      <c r="J79" s="214"/>
      <c r="K79" s="214"/>
      <c r="L79" s="214"/>
      <c r="M79" s="223">
        <f>A78</f>
        <v>0</v>
      </c>
      <c r="N79" s="223">
        <v>2</v>
      </c>
      <c r="O79" s="225" t="e">
        <f>I78</f>
        <v>#NUM!</v>
      </c>
    </row>
    <row r="80" spans="1:15" ht="12.75" customHeight="1">
      <c r="A80" s="216"/>
      <c r="B80" s="123">
        <v>18</v>
      </c>
      <c r="C80" s="118" t="str">
        <f>VLOOKUP($B80,Startlist!$B:$H,2,FALSE)</f>
        <v>R4</v>
      </c>
      <c r="D80" s="124" t="str">
        <f>VLOOKUP($B80,Startlist!$B:$H,3,FALSE)</f>
        <v>Salah Bin Eidan</v>
      </c>
      <c r="E80" s="124" t="str">
        <f>VLOOKUP($B80,Startlist!$B:$H,4,FALSE)</f>
        <v>Kristo Kraag</v>
      </c>
      <c r="F80" s="118" t="str">
        <f>VLOOKUP($B80,Startlist!$B:$H,5,FALSE)</f>
        <v>KUWAIT / EST</v>
      </c>
      <c r="G80" s="124" t="str">
        <f>VLOOKUP($B80,Startlist!$B:$H,7,FALSE)</f>
        <v>Ford Fiesta R5</v>
      </c>
      <c r="H80" s="249" t="s">
        <v>1226</v>
      </c>
      <c r="I80" s="227"/>
      <c r="J80" s="227"/>
      <c r="K80" s="214"/>
      <c r="L80" s="214"/>
      <c r="M80" s="223">
        <f>A78</f>
        <v>0</v>
      </c>
      <c r="N80" s="223">
        <v>3</v>
      </c>
      <c r="O80" s="225" t="e">
        <f>I78</f>
        <v>#NUM!</v>
      </c>
    </row>
    <row r="81" spans="1:15" ht="12.75" customHeight="1">
      <c r="A81" s="216"/>
      <c r="B81" s="123">
        <v>40</v>
      </c>
      <c r="C81" s="118" t="str">
        <f>VLOOKUP($B81,Startlist!$B:$H,2,FALSE)</f>
        <v>A6</v>
      </c>
      <c r="D81" s="124" t="str">
        <f>VLOOKUP($B81,Startlist!$B:$H,3,FALSE)</f>
        <v>Niko-Pekka Nieminen</v>
      </c>
      <c r="E81" s="124" t="str">
        <f>VLOOKUP($B81,Startlist!$B:$H,4,FALSE)</f>
        <v>Kuldar Sikk</v>
      </c>
      <c r="F81" s="118" t="str">
        <f>VLOOKUP($B81,Startlist!$B:$H,5,FALSE)</f>
        <v>FIN / EST</v>
      </c>
      <c r="G81" s="124" t="str">
        <f>VLOOKUP($B81,Startlist!$B:$H,7,FALSE)</f>
        <v>Ford Fiesta R2</v>
      </c>
      <c r="H81" s="226" t="str">
        <f>VLOOKUP(B81,Results!B:AA,13,FALSE)</f>
        <v>58.01,5</v>
      </c>
      <c r="I81" s="227">
        <f>IF(ISERROR(FIND(":",H81)),LEFT(H81,FIND(".",H81,1)-1)*60+RIGHT(H81,LEN(H81)-FIND(".",H81,1)),LEFT(H81,FIND(":",H81,1)-1)*3600+MID(H81,4,2)*60+RIGHT(H81,LEN(H81)-FIND(".",H81,1)))</f>
        <v>3481.5</v>
      </c>
      <c r="J81" s="227"/>
      <c r="K81" s="214"/>
      <c r="L81" s="214"/>
      <c r="M81" s="223">
        <f>A78</f>
        <v>0</v>
      </c>
      <c r="N81" s="223">
        <v>4</v>
      </c>
      <c r="O81" s="225" t="e">
        <f>I78</f>
        <v>#NUM!</v>
      </c>
    </row>
    <row r="82" spans="1:15" ht="12.75" customHeight="1">
      <c r="A82" s="216"/>
      <c r="B82" s="123"/>
      <c r="C82" s="118"/>
      <c r="D82" s="124"/>
      <c r="E82" s="124"/>
      <c r="F82" s="118"/>
      <c r="G82" s="124"/>
      <c r="H82" s="226"/>
      <c r="I82" s="227"/>
      <c r="J82" s="214"/>
      <c r="K82" s="214"/>
      <c r="L82" s="214"/>
      <c r="M82" s="223">
        <f>A78</f>
        <v>0</v>
      </c>
      <c r="N82" s="223">
        <v>5</v>
      </c>
      <c r="O82" s="225" t="e">
        <f>I78</f>
        <v>#NUM!</v>
      </c>
    </row>
    <row r="83" spans="1:15" ht="7.5" customHeight="1">
      <c r="A83" s="216"/>
      <c r="B83" s="123"/>
      <c r="C83" s="118"/>
      <c r="D83" s="95"/>
      <c r="E83" s="95"/>
      <c r="F83" s="118"/>
      <c r="G83" s="124"/>
      <c r="H83" s="141"/>
      <c r="I83" s="214"/>
      <c r="J83" s="214"/>
      <c r="K83" s="214"/>
      <c r="L83" s="214"/>
      <c r="M83" s="223">
        <f>A78</f>
        <v>0</v>
      </c>
      <c r="N83" s="223">
        <v>6</v>
      </c>
      <c r="O83" s="225" t="e">
        <f>I78</f>
        <v>#NUM!</v>
      </c>
    </row>
    <row r="84" spans="1:15" s="64" customFormat="1" ht="12.75" customHeight="1">
      <c r="A84" s="218"/>
      <c r="B84" s="60" t="str">
        <f>VLOOKUP($B86,Startlist!$B:$H,6,FALSE)&amp;" I"</f>
        <v>MS RACING I</v>
      </c>
      <c r="C84" s="61"/>
      <c r="D84" s="62"/>
      <c r="E84" s="62"/>
      <c r="F84" s="61"/>
      <c r="G84" s="63"/>
      <c r="H84" s="228" t="s">
        <v>141</v>
      </c>
      <c r="I84" s="220" t="e">
        <f>SMALL(I86:I88,1)+SMALL(I86:I88,2)</f>
        <v>#NUM!</v>
      </c>
      <c r="J84" s="221" t="e">
        <f>INT(I84/3600)</f>
        <v>#NUM!</v>
      </c>
      <c r="K84" s="222" t="e">
        <f>CONCATENATE("0",INT((I84-(J84*3600))/60))</f>
        <v>#NUM!</v>
      </c>
      <c r="L84" s="220" t="e">
        <f>CONCATENATE("0",ROUND(I84-(J84*3600)-(K84*60),1))</f>
        <v>#NUM!</v>
      </c>
      <c r="M84" s="223">
        <f>A84</f>
        <v>0</v>
      </c>
      <c r="N84" s="223">
        <v>1</v>
      </c>
      <c r="O84" s="224" t="e">
        <f>I84</f>
        <v>#NUM!</v>
      </c>
    </row>
    <row r="85" spans="1:15" ht="7.5" customHeight="1">
      <c r="A85" s="216"/>
      <c r="B85" s="123"/>
      <c r="C85" s="118"/>
      <c r="D85" s="95"/>
      <c r="E85" s="95"/>
      <c r="F85" s="118"/>
      <c r="G85" s="124"/>
      <c r="H85" s="141"/>
      <c r="I85" s="214"/>
      <c r="J85" s="214"/>
      <c r="K85" s="214"/>
      <c r="L85" s="214"/>
      <c r="M85" s="223">
        <f>A84</f>
        <v>0</v>
      </c>
      <c r="N85" s="223">
        <v>2</v>
      </c>
      <c r="O85" s="225" t="e">
        <f>I84</f>
        <v>#NUM!</v>
      </c>
    </row>
    <row r="86" spans="1:15" ht="12.75" customHeight="1">
      <c r="A86" s="216"/>
      <c r="B86" s="123">
        <v>11</v>
      </c>
      <c r="C86" s="118" t="str">
        <f>VLOOKUP($B86,Startlist!$B:$H,2,FALSE)</f>
        <v>E11</v>
      </c>
      <c r="D86" s="124" t="str">
        <f>VLOOKUP($B86,Startlist!$B:$H,3,FALSE)</f>
        <v>Toomas Vask</v>
      </c>
      <c r="E86" s="124" t="str">
        <f>VLOOKUP($B86,Startlist!$B:$H,4,FALSE)</f>
        <v>Taaniel Tigas</v>
      </c>
      <c r="F86" s="118" t="str">
        <f>VLOOKUP($B86,Startlist!$B:$H,5,FALSE)</f>
        <v>EST</v>
      </c>
      <c r="G86" s="124" t="str">
        <f>VLOOKUP($B86,Startlist!$B:$H,7,FALSE)</f>
        <v>BMW M3</v>
      </c>
      <c r="H86" s="226" t="str">
        <f>VLOOKUP(B86,Results!B:AA,13,FALSE)</f>
        <v>55.39,5</v>
      </c>
      <c r="I86" s="227">
        <f>IF(ISERROR(FIND(":",H86)),LEFT(H86,FIND(".",H86,1)-1)*60+RIGHT(H86,LEN(H86)-FIND(".",H86,1)),LEFT(H86,FIND(":",H86,1)-1)*3600+MID(H86,4,2)*60+RIGHT(H86,LEN(H86)-FIND(".",H86,1)))</f>
        <v>3339.5</v>
      </c>
      <c r="J86" s="227"/>
      <c r="K86" s="214"/>
      <c r="L86" s="214"/>
      <c r="M86" s="223">
        <f>A84</f>
        <v>0</v>
      </c>
      <c r="N86" s="223">
        <v>3</v>
      </c>
      <c r="O86" s="225" t="e">
        <f>I84</f>
        <v>#NUM!</v>
      </c>
    </row>
    <row r="87" spans="1:15" ht="12.75" customHeight="1">
      <c r="A87" s="216"/>
      <c r="B87" s="123">
        <v>27</v>
      </c>
      <c r="C87" s="118" t="str">
        <f>VLOOKUP($B87,Startlist!$B:$H,2,FALSE)</f>
        <v>E11</v>
      </c>
      <c r="D87" s="124" t="str">
        <f>VLOOKUP($B87,Startlist!$B:$H,3,FALSE)</f>
        <v>Vallo Nuuter</v>
      </c>
      <c r="E87" s="124" t="str">
        <f>VLOOKUP($B87,Startlist!$B:$H,4,FALSE)</f>
        <v>Alari Kupri</v>
      </c>
      <c r="F87" s="118" t="str">
        <f>VLOOKUP($B87,Startlist!$B:$H,5,FALSE)</f>
        <v>EST</v>
      </c>
      <c r="G87" s="124" t="str">
        <f>VLOOKUP($B87,Startlist!$B:$H,7,FALSE)</f>
        <v>BMW M3</v>
      </c>
      <c r="H87" s="249" t="s">
        <v>1226</v>
      </c>
      <c r="I87" s="227"/>
      <c r="J87" s="227"/>
      <c r="K87" s="214"/>
      <c r="L87" s="214"/>
      <c r="M87" s="223">
        <f>A84</f>
        <v>0</v>
      </c>
      <c r="N87" s="223">
        <v>4</v>
      </c>
      <c r="O87" s="225" t="e">
        <f>I84</f>
        <v>#NUM!</v>
      </c>
    </row>
    <row r="88" spans="1:15" ht="12.75" customHeight="1">
      <c r="A88" s="216"/>
      <c r="B88" s="123">
        <v>35</v>
      </c>
      <c r="C88" s="118" t="str">
        <f>VLOOKUP($B88,Startlist!$B:$H,2,FALSE)</f>
        <v>E11</v>
      </c>
      <c r="D88" s="124" t="str">
        <f>VLOOKUP($B88,Startlist!$B:$H,3,FALSE)</f>
        <v>Argo Kuutok</v>
      </c>
      <c r="E88" s="124" t="str">
        <f>VLOOKUP($B88,Startlist!$B:$H,4,FALSE)</f>
        <v>Erik Sher</v>
      </c>
      <c r="F88" s="118" t="str">
        <f>VLOOKUP($B88,Startlist!$B:$H,5,FALSE)</f>
        <v>EST</v>
      </c>
      <c r="G88" s="124" t="str">
        <f>VLOOKUP($B88,Startlist!$B:$H,7,FALSE)</f>
        <v>BMW M3</v>
      </c>
      <c r="H88" s="249" t="s">
        <v>1226</v>
      </c>
      <c r="I88" s="227"/>
      <c r="J88" s="214"/>
      <c r="K88" s="214"/>
      <c r="L88" s="214"/>
      <c r="M88" s="223">
        <f>A84</f>
        <v>0</v>
      </c>
      <c r="N88" s="223">
        <v>5</v>
      </c>
      <c r="O88" s="225" t="e">
        <f>I84</f>
        <v>#NUM!</v>
      </c>
    </row>
    <row r="89" spans="1:15" ht="7.5" customHeight="1">
      <c r="A89" s="216"/>
      <c r="B89" s="123"/>
      <c r="C89" s="118"/>
      <c r="D89" s="95"/>
      <c r="E89" s="95"/>
      <c r="F89" s="118"/>
      <c r="G89" s="124"/>
      <c r="H89" s="141"/>
      <c r="I89" s="214"/>
      <c r="J89" s="214"/>
      <c r="K89" s="214"/>
      <c r="L89" s="214"/>
      <c r="M89" s="223">
        <f>A84</f>
        <v>0</v>
      </c>
      <c r="N89" s="223">
        <v>6</v>
      </c>
      <c r="O89" s="225" t="e">
        <f>I84</f>
        <v>#NUM!</v>
      </c>
    </row>
    <row r="90" spans="1:15" s="64" customFormat="1" ht="12.75" customHeight="1">
      <c r="A90" s="218"/>
      <c r="B90" s="60" t="str">
        <f>VLOOKUP($B92,Startlist!$B:$H,6,FALSE)&amp;" II"</f>
        <v>MS RACING II</v>
      </c>
      <c r="C90" s="61"/>
      <c r="D90" s="62"/>
      <c r="E90" s="62"/>
      <c r="F90" s="61"/>
      <c r="G90" s="63"/>
      <c r="H90" s="228" t="s">
        <v>141</v>
      </c>
      <c r="I90" s="220" t="e">
        <f>SMALL(I92:I94,1)+SMALL(I92:I94,2)</f>
        <v>#NUM!</v>
      </c>
      <c r="J90" s="221" t="e">
        <f>INT(I90/3600)</f>
        <v>#NUM!</v>
      </c>
      <c r="K90" s="222" t="e">
        <f>CONCATENATE("0",INT((I90-(J90*3600))/60))</f>
        <v>#NUM!</v>
      </c>
      <c r="L90" s="220" t="e">
        <f>CONCATENATE("0",ROUND(I90-(J90*3600)-(K90*60),1))</f>
        <v>#NUM!</v>
      </c>
      <c r="M90" s="223">
        <f>A90</f>
        <v>0</v>
      </c>
      <c r="N90" s="223">
        <v>1</v>
      </c>
      <c r="O90" s="224" t="e">
        <f>I90</f>
        <v>#NUM!</v>
      </c>
    </row>
    <row r="91" spans="1:15" ht="7.5" customHeight="1">
      <c r="A91" s="216"/>
      <c r="B91" s="123"/>
      <c r="C91" s="118"/>
      <c r="D91" s="95"/>
      <c r="E91" s="95"/>
      <c r="F91" s="118"/>
      <c r="G91" s="124"/>
      <c r="H91" s="141"/>
      <c r="I91" s="214"/>
      <c r="J91" s="214"/>
      <c r="K91" s="214"/>
      <c r="L91" s="214"/>
      <c r="M91" s="223">
        <f>A90</f>
        <v>0</v>
      </c>
      <c r="N91" s="223">
        <v>2</v>
      </c>
      <c r="O91" s="225" t="e">
        <f>I90</f>
        <v>#NUM!</v>
      </c>
    </row>
    <row r="92" spans="1:15" ht="12.75" customHeight="1">
      <c r="A92" s="216"/>
      <c r="B92" s="123">
        <v>43</v>
      </c>
      <c r="C92" s="118" t="str">
        <f>VLOOKUP($B92,Startlist!$B:$H,2,FALSE)</f>
        <v>E11</v>
      </c>
      <c r="D92" s="124" t="str">
        <f>VLOOKUP($B92,Startlist!$B:$H,3,FALSE)</f>
        <v>Priit Koik</v>
      </c>
      <c r="E92" s="124" t="str">
        <f>VLOOKUP($B92,Startlist!$B:$H,4,FALSE)</f>
        <v>Alari-Uku Heldna</v>
      </c>
      <c r="F92" s="118" t="str">
        <f>VLOOKUP($B92,Startlist!$B:$H,5,FALSE)</f>
        <v>EST</v>
      </c>
      <c r="G92" s="124" t="str">
        <f>VLOOKUP($B92,Startlist!$B:$H,7,FALSE)</f>
        <v>BMW M3</v>
      </c>
      <c r="H92" s="249" t="s">
        <v>1226</v>
      </c>
      <c r="I92" s="227"/>
      <c r="J92" s="227"/>
      <c r="K92" s="214"/>
      <c r="L92" s="214"/>
      <c r="M92" s="223">
        <f>A90</f>
        <v>0</v>
      </c>
      <c r="N92" s="223">
        <v>3</v>
      </c>
      <c r="O92" s="225" t="e">
        <f>I90</f>
        <v>#NUM!</v>
      </c>
    </row>
    <row r="93" spans="1:15" ht="12.75" customHeight="1">
      <c r="A93" s="216"/>
      <c r="B93" s="123">
        <v>67</v>
      </c>
      <c r="C93" s="118" t="str">
        <f>VLOOKUP($B93,Startlist!$B:$H,2,FALSE)</f>
        <v>E10</v>
      </c>
      <c r="D93" s="124" t="str">
        <f>VLOOKUP($B93,Startlist!$B:$H,3,FALSE)</f>
        <v>Margus Sarja</v>
      </c>
      <c r="E93" s="124" t="str">
        <f>VLOOKUP($B93,Startlist!$B:$H,4,FALSE)</f>
        <v>Taavi Audova</v>
      </c>
      <c r="F93" s="118" t="str">
        <f>VLOOKUP($B93,Startlist!$B:$H,5,FALSE)</f>
        <v>EST</v>
      </c>
      <c r="G93" s="124" t="str">
        <f>VLOOKUP($B93,Startlist!$B:$H,7,FALSE)</f>
        <v>Renault Clio</v>
      </c>
      <c r="H93" s="249" t="s">
        <v>1226</v>
      </c>
      <c r="I93" s="227"/>
      <c r="J93" s="227"/>
      <c r="K93" s="214"/>
      <c r="L93" s="214"/>
      <c r="M93" s="223">
        <f>A90</f>
        <v>0</v>
      </c>
      <c r="N93" s="223">
        <v>4</v>
      </c>
      <c r="O93" s="225" t="e">
        <f>I90</f>
        <v>#NUM!</v>
      </c>
    </row>
    <row r="94" spans="1:15" ht="12.75" customHeight="1">
      <c r="A94" s="216"/>
      <c r="B94" s="123"/>
      <c r="C94" s="118"/>
      <c r="D94" s="124"/>
      <c r="E94" s="124"/>
      <c r="F94" s="118"/>
      <c r="G94" s="124"/>
      <c r="H94" s="226"/>
      <c r="I94" s="227"/>
      <c r="J94" s="214"/>
      <c r="K94" s="214"/>
      <c r="L94" s="214"/>
      <c r="M94" s="223">
        <f>A90</f>
        <v>0</v>
      </c>
      <c r="N94" s="223">
        <v>5</v>
      </c>
      <c r="O94" s="225" t="e">
        <f>I90</f>
        <v>#NUM!</v>
      </c>
    </row>
    <row r="95" spans="1:15" ht="7.5" customHeight="1">
      <c r="A95" s="216"/>
      <c r="B95" s="123"/>
      <c r="C95" s="118"/>
      <c r="D95" s="95"/>
      <c r="E95" s="95"/>
      <c r="F95" s="118"/>
      <c r="G95" s="124"/>
      <c r="H95" s="141"/>
      <c r="I95" s="214"/>
      <c r="J95" s="214"/>
      <c r="K95" s="214"/>
      <c r="L95" s="214"/>
      <c r="M95" s="223">
        <f>A90</f>
        <v>0</v>
      </c>
      <c r="N95" s="223">
        <v>6</v>
      </c>
      <c r="O95" s="225" t="e">
        <f>I90</f>
        <v>#NUM!</v>
      </c>
    </row>
    <row r="96" spans="1:15" s="64" customFormat="1" ht="14.25" customHeight="1">
      <c r="A96" s="218"/>
      <c r="B96" s="60" t="str">
        <f>VLOOKUP($B98,Startlist!$B:$H,6,FALSE)</f>
        <v>MÄRJAMAA RALLY TEAM</v>
      </c>
      <c r="C96" s="61"/>
      <c r="D96" s="62"/>
      <c r="E96" s="62"/>
      <c r="F96" s="61"/>
      <c r="G96" s="63"/>
      <c r="H96" s="228" t="s">
        <v>141</v>
      </c>
      <c r="I96" s="220" t="e">
        <f>SMALL(I98:I100,1)+SMALL(I98:I100,2)</f>
        <v>#NUM!</v>
      </c>
      <c r="J96" s="221" t="e">
        <f>INT(I96/3600)</f>
        <v>#NUM!</v>
      </c>
      <c r="K96" s="222" t="e">
        <f>CONCATENATE("0",INT((I96-(J96*3600))/60))</f>
        <v>#NUM!</v>
      </c>
      <c r="L96" s="220" t="e">
        <f>CONCATENATE("0",ROUND(I96-(J96*3600)-(K96*60),1))</f>
        <v>#NUM!</v>
      </c>
      <c r="M96" s="223">
        <f>A96</f>
        <v>0</v>
      </c>
      <c r="N96" s="223">
        <v>1</v>
      </c>
      <c r="O96" s="224" t="e">
        <f>I96</f>
        <v>#NUM!</v>
      </c>
    </row>
    <row r="97" spans="1:15" ht="7.5" customHeight="1">
      <c r="A97" s="216"/>
      <c r="B97" s="123"/>
      <c r="C97" s="118"/>
      <c r="D97" s="95"/>
      <c r="E97" s="95"/>
      <c r="F97" s="118"/>
      <c r="G97" s="124"/>
      <c r="H97" s="141"/>
      <c r="I97" s="214"/>
      <c r="J97" s="214"/>
      <c r="K97" s="214"/>
      <c r="L97" s="214"/>
      <c r="M97" s="223">
        <f>A96</f>
        <v>0</v>
      </c>
      <c r="N97" s="223">
        <v>2</v>
      </c>
      <c r="O97" s="225" t="e">
        <f>I96</f>
        <v>#NUM!</v>
      </c>
    </row>
    <row r="98" spans="1:15" ht="12.75" customHeight="1">
      <c r="A98" s="216"/>
      <c r="B98" s="123">
        <v>76</v>
      </c>
      <c r="C98" s="118" t="str">
        <f>VLOOKUP($B98,Startlist!$B:$H,2,FALSE)</f>
        <v>E13</v>
      </c>
      <c r="D98" s="124" t="str">
        <f>VLOOKUP($B98,Startlist!$B:$H,3,FALSE)</f>
        <v>Tarmo Silt</v>
      </c>
      <c r="E98" s="124" t="str">
        <f>VLOOKUP($B98,Startlist!$B:$H,4,FALSE)</f>
        <v>Raido Loel</v>
      </c>
      <c r="F98" s="118" t="str">
        <f>VLOOKUP($B98,Startlist!$B:$H,5,FALSE)</f>
        <v>EST</v>
      </c>
      <c r="G98" s="124" t="str">
        <f>VLOOKUP($B98,Startlist!$B:$H,7,FALSE)</f>
        <v>GAZ 51</v>
      </c>
      <c r="H98" s="226" t="str">
        <f>VLOOKUP(B98,Results!B:AA,13,FALSE)</f>
        <v> 1:06.51,1</v>
      </c>
      <c r="I98" s="227">
        <f>IF(ISERROR(FIND(":",H98)),LEFT(H98,FIND(".",H98,1)-1)*60+RIGHT(H98,LEN(H98)-FIND(".",H98,1)),LEFT(H98,FIND(":",H98,1)-1)*3600+MID(H98,4,2)*60+RIGHT(H98,LEN(H98)-FIND(".",H98,1)))</f>
        <v>4011.1</v>
      </c>
      <c r="J98" s="227"/>
      <c r="K98" s="214"/>
      <c r="L98" s="214"/>
      <c r="M98" s="223">
        <f>A96</f>
        <v>0</v>
      </c>
      <c r="N98" s="223">
        <v>3</v>
      </c>
      <c r="O98" s="225" t="e">
        <f>I96</f>
        <v>#NUM!</v>
      </c>
    </row>
    <row r="99" spans="1:15" ht="12.75" customHeight="1">
      <c r="A99" s="216"/>
      <c r="B99" s="123">
        <v>80</v>
      </c>
      <c r="C99" s="118" t="str">
        <f>VLOOKUP($B99,Startlist!$B:$H,2,FALSE)</f>
        <v>E13</v>
      </c>
      <c r="D99" s="124" t="str">
        <f>VLOOKUP($B99,Startlist!$B:$H,3,FALSE)</f>
        <v>Veiko Liukanen</v>
      </c>
      <c r="E99" s="124" t="str">
        <f>VLOOKUP($B99,Startlist!$B:$H,4,FALSE)</f>
        <v>Toivo Liukanen</v>
      </c>
      <c r="F99" s="118" t="str">
        <f>VLOOKUP($B99,Startlist!$B:$H,5,FALSE)</f>
        <v>EST</v>
      </c>
      <c r="G99" s="124" t="str">
        <f>VLOOKUP($B99,Startlist!$B:$H,7,FALSE)</f>
        <v>GAZ 51</v>
      </c>
      <c r="H99" s="249" t="s">
        <v>1226</v>
      </c>
      <c r="I99" s="227"/>
      <c r="J99" s="227"/>
      <c r="K99" s="214"/>
      <c r="L99" s="214"/>
      <c r="M99" s="223">
        <f>A96</f>
        <v>0</v>
      </c>
      <c r="N99" s="223">
        <v>4</v>
      </c>
      <c r="O99" s="225" t="e">
        <f>I96</f>
        <v>#NUM!</v>
      </c>
    </row>
    <row r="100" spans="1:15" ht="12.75" customHeight="1">
      <c r="A100" s="216"/>
      <c r="B100" s="123"/>
      <c r="C100" s="118"/>
      <c r="D100" s="124"/>
      <c r="E100" s="124"/>
      <c r="F100" s="118"/>
      <c r="G100" s="124"/>
      <c r="H100" s="226"/>
      <c r="I100" s="227"/>
      <c r="J100" s="214"/>
      <c r="K100" s="214"/>
      <c r="L100" s="214"/>
      <c r="M100" s="223">
        <f>A96</f>
        <v>0</v>
      </c>
      <c r="N100" s="223">
        <v>5</v>
      </c>
      <c r="O100" s="225" t="e">
        <f>I96</f>
        <v>#NUM!</v>
      </c>
    </row>
    <row r="101" spans="1:15" ht="7.5" customHeight="1">
      <c r="A101" s="216"/>
      <c r="B101" s="123"/>
      <c r="C101" s="118"/>
      <c r="D101" s="95"/>
      <c r="E101" s="95"/>
      <c r="F101" s="118"/>
      <c r="G101" s="124"/>
      <c r="H101" s="141"/>
      <c r="I101" s="214"/>
      <c r="J101" s="214"/>
      <c r="K101" s="214"/>
      <c r="L101" s="214"/>
      <c r="M101" s="223">
        <f>A96</f>
        <v>0</v>
      </c>
      <c r="N101" s="223">
        <v>6</v>
      </c>
      <c r="O101" s="225" t="e">
        <f>I96</f>
        <v>#NUM!</v>
      </c>
    </row>
    <row r="102" spans="1:15" s="64" customFormat="1" ht="12.75" customHeight="1">
      <c r="A102" s="218"/>
      <c r="B102" s="60" t="str">
        <f>VLOOKUP($B104,Startlist!$B:$H,6,FALSE)</f>
        <v>OT RACING</v>
      </c>
      <c r="C102" s="61"/>
      <c r="D102" s="62"/>
      <c r="E102" s="62"/>
      <c r="F102" s="61"/>
      <c r="G102" s="63"/>
      <c r="H102" s="228" t="s">
        <v>141</v>
      </c>
      <c r="I102" s="220" t="e">
        <f>SMALL(I104:I106,1)+SMALL(I104:I106,2)</f>
        <v>#NUM!</v>
      </c>
      <c r="J102" s="221" t="e">
        <f>INT(I102/3600)</f>
        <v>#NUM!</v>
      </c>
      <c r="K102" s="222" t="e">
        <f>CONCATENATE("0",INT((I102-(J102*3600))/60))</f>
        <v>#NUM!</v>
      </c>
      <c r="L102" s="220" t="e">
        <f>CONCATENATE("0",ROUND(I102-(J102*3600)-(K102*60),1))</f>
        <v>#NUM!</v>
      </c>
      <c r="M102" s="223">
        <f>A102</f>
        <v>0</v>
      </c>
      <c r="N102" s="223">
        <v>1</v>
      </c>
      <c r="O102" s="224" t="e">
        <f>I102</f>
        <v>#NUM!</v>
      </c>
    </row>
    <row r="103" spans="1:15" ht="7.5" customHeight="1">
      <c r="A103" s="216"/>
      <c r="B103" s="123"/>
      <c r="C103" s="118"/>
      <c r="D103" s="95"/>
      <c r="E103" s="95"/>
      <c r="F103" s="118"/>
      <c r="G103" s="124"/>
      <c r="H103" s="141"/>
      <c r="I103" s="214"/>
      <c r="J103" s="214"/>
      <c r="K103" s="214"/>
      <c r="L103" s="214"/>
      <c r="M103" s="223">
        <f>A102</f>
        <v>0</v>
      </c>
      <c r="N103" s="223">
        <v>2</v>
      </c>
      <c r="O103" s="225" t="e">
        <f>I102</f>
        <v>#NUM!</v>
      </c>
    </row>
    <row r="104" spans="1:15" ht="12.75" customHeight="1">
      <c r="A104" s="216"/>
      <c r="B104" s="123">
        <v>46</v>
      </c>
      <c r="C104" s="118" t="str">
        <f>VLOOKUP($B104,Startlist!$B:$H,2,FALSE)</f>
        <v>A7</v>
      </c>
      <c r="D104" s="124" t="str">
        <f>VLOOKUP($B104,Startlist!$B:$H,3,FALSE)</f>
        <v>Kevin Kuusik</v>
      </c>
      <c r="E104" s="124" t="str">
        <f>VLOOKUP($B104,Startlist!$B:$H,4,FALSE)</f>
        <v>Carl Terras</v>
      </c>
      <c r="F104" s="118" t="str">
        <f>VLOOKUP($B104,Startlist!$B:$H,5,FALSE)</f>
        <v>EST</v>
      </c>
      <c r="G104" s="124" t="str">
        <f>VLOOKUP($B104,Startlist!$B:$H,7,FALSE)</f>
        <v>Renault Clio Ragnotti</v>
      </c>
      <c r="H104" s="226" t="str">
        <f>VLOOKUP(B104,Results!B:AA,13,FALSE)</f>
        <v>57.52,9</v>
      </c>
      <c r="I104" s="227">
        <f>IF(ISERROR(FIND(":",H104)),LEFT(H104,FIND(".",H104,1)-1)*60+RIGHT(H104,LEN(H104)-FIND(".",H104,1)),LEFT(H104,FIND(":",H104,1)-1)*3600+MID(H104,4,2)*60+RIGHT(H104,LEN(H104)-FIND(".",H104,1)))</f>
        <v>3472.9</v>
      </c>
      <c r="J104" s="227"/>
      <c r="K104" s="214"/>
      <c r="L104" s="214"/>
      <c r="M104" s="223">
        <f>A102</f>
        <v>0</v>
      </c>
      <c r="N104" s="223">
        <v>3</v>
      </c>
      <c r="O104" s="225" t="e">
        <f>I102</f>
        <v>#NUM!</v>
      </c>
    </row>
    <row r="105" spans="1:15" ht="12.75" customHeight="1">
      <c r="A105" s="216"/>
      <c r="B105" s="123">
        <v>57</v>
      </c>
      <c r="C105" s="118" t="str">
        <f>VLOOKUP($B105,Startlist!$B:$H,2,FALSE)</f>
        <v>E9</v>
      </c>
      <c r="D105" s="124" t="str">
        <f>VLOOKUP($B105,Startlist!$B:$H,3,FALSE)</f>
        <v>Janar Tänak</v>
      </c>
      <c r="E105" s="124" t="str">
        <f>VLOOKUP($B105,Startlist!$B:$H,4,FALSE)</f>
        <v>Janno Õunpuu</v>
      </c>
      <c r="F105" s="118" t="str">
        <f>VLOOKUP($B105,Startlist!$B:$H,5,FALSE)</f>
        <v>EST</v>
      </c>
      <c r="G105" s="124" t="str">
        <f>VLOOKUP($B105,Startlist!$B:$H,7,FALSE)</f>
        <v>LADA S1600</v>
      </c>
      <c r="H105" s="249" t="s">
        <v>1226</v>
      </c>
      <c r="I105" s="227"/>
      <c r="J105" s="227"/>
      <c r="K105" s="214"/>
      <c r="L105" s="214"/>
      <c r="M105" s="223">
        <f>A102</f>
        <v>0</v>
      </c>
      <c r="N105" s="223">
        <v>4</v>
      </c>
      <c r="O105" s="225" t="e">
        <f>I102</f>
        <v>#NUM!</v>
      </c>
    </row>
    <row r="106" spans="1:15" ht="12.75" customHeight="1">
      <c r="A106" s="216"/>
      <c r="B106" s="123"/>
      <c r="C106" s="118"/>
      <c r="D106" s="124"/>
      <c r="E106" s="124"/>
      <c r="F106" s="118"/>
      <c r="G106" s="124"/>
      <c r="H106" s="226"/>
      <c r="I106" s="227"/>
      <c r="J106" s="214"/>
      <c r="K106" s="214"/>
      <c r="L106" s="214"/>
      <c r="M106" s="223">
        <f>A102</f>
        <v>0</v>
      </c>
      <c r="N106" s="223">
        <v>5</v>
      </c>
      <c r="O106" s="225" t="e">
        <f>I102</f>
        <v>#NUM!</v>
      </c>
    </row>
    <row r="107" spans="1:15" ht="7.5" customHeight="1">
      <c r="A107" s="216"/>
      <c r="B107" s="123"/>
      <c r="C107" s="118"/>
      <c r="D107" s="95"/>
      <c r="E107" s="95"/>
      <c r="F107" s="118"/>
      <c r="G107" s="124"/>
      <c r="H107" s="141"/>
      <c r="I107" s="214"/>
      <c r="J107" s="214"/>
      <c r="K107" s="214"/>
      <c r="L107" s="214"/>
      <c r="M107" s="223">
        <f>A102</f>
        <v>0</v>
      </c>
      <c r="N107" s="223">
        <v>6</v>
      </c>
      <c r="O107" s="225" t="e">
        <f>I102</f>
        <v>#NUM!</v>
      </c>
    </row>
    <row r="108" spans="1:15" s="64" customFormat="1" ht="12.75" customHeight="1">
      <c r="A108" s="218"/>
      <c r="B108" s="60" t="str">
        <f>VLOOKUP($B110,Startlist!$B:$H,6,FALSE)</f>
        <v>PSC MOTORSPORT</v>
      </c>
      <c r="C108" s="61"/>
      <c r="D108" s="62"/>
      <c r="E108" s="62"/>
      <c r="F108" s="61"/>
      <c r="G108" s="63"/>
      <c r="H108" s="228" t="s">
        <v>141</v>
      </c>
      <c r="I108" s="220" t="e">
        <f>SMALL(I110:I112,1)+SMALL(I110:I112,2)</f>
        <v>#NUM!</v>
      </c>
      <c r="J108" s="221" t="e">
        <f>INT(I108/3600)</f>
        <v>#NUM!</v>
      </c>
      <c r="K108" s="222" t="e">
        <f>CONCATENATE("0",INT((I108-(J108*3600))/60))</f>
        <v>#NUM!</v>
      </c>
      <c r="L108" s="220" t="e">
        <f>CONCATENATE("0",ROUND(I108-(J108*3600)-(K108*60),1))</f>
        <v>#NUM!</v>
      </c>
      <c r="M108" s="223">
        <f>A108</f>
        <v>0</v>
      </c>
      <c r="N108" s="223">
        <v>1</v>
      </c>
      <c r="O108" s="224" t="e">
        <f>I108</f>
        <v>#NUM!</v>
      </c>
    </row>
    <row r="109" spans="1:15" ht="7.5" customHeight="1">
      <c r="A109" s="216"/>
      <c r="B109" s="123"/>
      <c r="C109" s="118"/>
      <c r="D109" s="95"/>
      <c r="E109" s="95"/>
      <c r="F109" s="118"/>
      <c r="G109" s="124"/>
      <c r="H109" s="141"/>
      <c r="I109" s="214"/>
      <c r="J109" s="214"/>
      <c r="K109" s="214"/>
      <c r="L109" s="214"/>
      <c r="M109" s="223">
        <f>A108</f>
        <v>0</v>
      </c>
      <c r="N109" s="223">
        <v>2</v>
      </c>
      <c r="O109" s="225" t="e">
        <f>I108</f>
        <v>#NUM!</v>
      </c>
    </row>
    <row r="110" spans="1:15" ht="12.75" customHeight="1">
      <c r="A110" s="216"/>
      <c r="B110" s="123">
        <v>12</v>
      </c>
      <c r="C110" s="118" t="str">
        <f>VLOOKUP($B110,Startlist!$B:$H,2,FALSE)</f>
        <v>E12</v>
      </c>
      <c r="D110" s="124" t="str">
        <f>VLOOKUP($B110,Startlist!$B:$H,3,FALSE)</f>
        <v>Hendrik Kers</v>
      </c>
      <c r="E110" s="124" t="str">
        <f>VLOOKUP($B110,Startlist!$B:$H,4,FALSE)</f>
        <v>Viljo Vider</v>
      </c>
      <c r="F110" s="118" t="str">
        <f>VLOOKUP($B110,Startlist!$B:$H,5,FALSE)</f>
        <v>EST</v>
      </c>
      <c r="G110" s="124" t="str">
        <f>VLOOKUP($B110,Startlist!$B:$H,7,FALSE)</f>
        <v>Mitsubishi Lancer Evo 5</v>
      </c>
      <c r="H110" s="226" t="str">
        <f>VLOOKUP(B110,Results!B:AA,13,FALSE)</f>
        <v>55.15,2</v>
      </c>
      <c r="I110" s="227">
        <f>IF(ISERROR(FIND(":",H110)),LEFT(H110,FIND(".",H110,1)-1)*60+RIGHT(H110,LEN(H110)-FIND(".",H110,1)),LEFT(H110,FIND(":",H110,1)-1)*3600+MID(H110,4,2)*60+RIGHT(H110,LEN(H110)-FIND(".",H110,1)))</f>
        <v>3315.2</v>
      </c>
      <c r="J110" s="227"/>
      <c r="K110" s="214"/>
      <c r="L110" s="214"/>
      <c r="M110" s="223">
        <f>A108</f>
        <v>0</v>
      </c>
      <c r="N110" s="223">
        <v>3</v>
      </c>
      <c r="O110" s="225" t="e">
        <f>I108</f>
        <v>#NUM!</v>
      </c>
    </row>
    <row r="111" spans="1:15" ht="12.75" customHeight="1">
      <c r="A111" s="216"/>
      <c r="B111" s="123">
        <v>20</v>
      </c>
      <c r="C111" s="118" t="str">
        <f>VLOOKUP($B111,Startlist!$B:$H,2,FALSE)</f>
        <v>E12</v>
      </c>
      <c r="D111" s="124" t="str">
        <f>VLOOKUP($B111,Startlist!$B:$H,3,FALSE)</f>
        <v>Arsi Tupits</v>
      </c>
      <c r="E111" s="124" t="str">
        <f>VLOOKUP($B111,Startlist!$B:$H,4,FALSE)</f>
        <v>Oliver Tampuu</v>
      </c>
      <c r="F111" s="118" t="str">
        <f>VLOOKUP($B111,Startlist!$B:$H,5,FALSE)</f>
        <v>EST</v>
      </c>
      <c r="G111" s="124" t="str">
        <f>VLOOKUP($B111,Startlist!$B:$H,7,FALSE)</f>
        <v>Mitsubishi Lancer Evo 8</v>
      </c>
      <c r="H111" s="249" t="s">
        <v>1226</v>
      </c>
      <c r="I111" s="227"/>
      <c r="J111" s="227"/>
      <c r="K111" s="214"/>
      <c r="L111" s="214"/>
      <c r="M111" s="223">
        <f>A108</f>
        <v>0</v>
      </c>
      <c r="N111" s="223">
        <v>4</v>
      </c>
      <c r="O111" s="225" t="e">
        <f>I108</f>
        <v>#NUM!</v>
      </c>
    </row>
    <row r="112" spans="1:15" ht="12.75" customHeight="1">
      <c r="A112" s="216"/>
      <c r="B112" s="123">
        <v>51</v>
      </c>
      <c r="C112" s="118" t="str">
        <f>VLOOKUP($B112,Startlist!$B:$H,2,FALSE)</f>
        <v>N3</v>
      </c>
      <c r="D112" s="124" t="str">
        <f>VLOOKUP($B112,Startlist!$B:$H,3,FALSE)</f>
        <v>Dmitry Gorchakov</v>
      </c>
      <c r="E112" s="124" t="str">
        <f>VLOOKUP($B112,Startlist!$B:$H,4,FALSE)</f>
        <v>Sergei Koslov</v>
      </c>
      <c r="F112" s="118" t="str">
        <f>VLOOKUP($B112,Startlist!$B:$H,5,FALSE)</f>
        <v>RUS</v>
      </c>
      <c r="G112" s="124" t="str">
        <f>VLOOKUP($B112,Startlist!$B:$H,7,FALSE)</f>
        <v>Renault Clio</v>
      </c>
      <c r="H112" s="249" t="s">
        <v>1226</v>
      </c>
      <c r="I112" s="227"/>
      <c r="J112" s="214"/>
      <c r="K112" s="214"/>
      <c r="L112" s="214"/>
      <c r="M112" s="223">
        <f>A108</f>
        <v>0</v>
      </c>
      <c r="N112" s="223">
        <v>5</v>
      </c>
      <c r="O112" s="225" t="e">
        <f>I108</f>
        <v>#NUM!</v>
      </c>
    </row>
    <row r="113" spans="1:15" ht="7.5" customHeight="1">
      <c r="A113" s="216"/>
      <c r="B113" s="123"/>
      <c r="C113" s="118"/>
      <c r="D113" s="95"/>
      <c r="E113" s="95"/>
      <c r="F113" s="118"/>
      <c r="G113" s="124"/>
      <c r="H113" s="141"/>
      <c r="I113" s="214"/>
      <c r="J113" s="214"/>
      <c r="K113" s="214"/>
      <c r="L113" s="214"/>
      <c r="M113" s="223">
        <f>A108</f>
        <v>0</v>
      </c>
      <c r="N113" s="223">
        <v>6</v>
      </c>
      <c r="O113" s="225" t="e">
        <f>I108</f>
        <v>#NUM!</v>
      </c>
    </row>
    <row r="114" spans="1:15" s="64" customFormat="1" ht="12.75" customHeight="1">
      <c r="A114" s="218"/>
      <c r="B114" s="60" t="str">
        <f>VLOOKUP($B116,Startlist!$B:$H,6,FALSE)</f>
        <v>RS RACING</v>
      </c>
      <c r="C114" s="61"/>
      <c r="D114" s="62"/>
      <c r="E114" s="62"/>
      <c r="F114" s="61"/>
      <c r="G114" s="63"/>
      <c r="H114" s="228" t="s">
        <v>141</v>
      </c>
      <c r="I114" s="220" t="e">
        <f>SMALL(I116:I118,1)+SMALL(I116:I118,2)</f>
        <v>#NUM!</v>
      </c>
      <c r="J114" s="221" t="e">
        <f>INT(I114/3600)</f>
        <v>#NUM!</v>
      </c>
      <c r="K114" s="222" t="e">
        <f>CONCATENATE("0",INT((I114-(J114*3600))/60))</f>
        <v>#NUM!</v>
      </c>
      <c r="L114" s="220" t="e">
        <f>CONCATENATE("0",ROUND(I114-(J114*3600)-(K114*60),1))</f>
        <v>#NUM!</v>
      </c>
      <c r="M114" s="223">
        <f>A114</f>
        <v>0</v>
      </c>
      <c r="N114" s="223">
        <v>1</v>
      </c>
      <c r="O114" s="224" t="e">
        <f>I114</f>
        <v>#NUM!</v>
      </c>
    </row>
    <row r="115" spans="1:15" ht="7.5" customHeight="1">
      <c r="A115" s="216"/>
      <c r="B115" s="123"/>
      <c r="C115" s="118"/>
      <c r="D115" s="95"/>
      <c r="E115" s="95"/>
      <c r="F115" s="118"/>
      <c r="G115" s="124"/>
      <c r="H115" s="141"/>
      <c r="I115" s="214"/>
      <c r="J115" s="214"/>
      <c r="K115" s="214"/>
      <c r="L115" s="214"/>
      <c r="M115" s="223">
        <f>A114</f>
        <v>0</v>
      </c>
      <c r="N115" s="223">
        <v>2</v>
      </c>
      <c r="O115" s="225" t="e">
        <f>I114</f>
        <v>#NUM!</v>
      </c>
    </row>
    <row r="116" spans="1:15" ht="12.75" customHeight="1">
      <c r="A116" s="216"/>
      <c r="B116" s="123">
        <v>24</v>
      </c>
      <c r="C116" s="118" t="str">
        <f>VLOOKUP($B116,Startlist!$B:$H,2,FALSE)</f>
        <v>A6</v>
      </c>
      <c r="D116" s="124" t="str">
        <f>VLOOKUP($B116,Startlist!$B:$H,3,FALSE)</f>
        <v>Kristen Kelement</v>
      </c>
      <c r="E116" s="124" t="str">
        <f>VLOOKUP($B116,Startlist!$B:$H,4,FALSE)</f>
        <v>Timo Kasesalu</v>
      </c>
      <c r="F116" s="118" t="str">
        <f>VLOOKUP($B116,Startlist!$B:$H,5,FALSE)</f>
        <v>EST</v>
      </c>
      <c r="G116" s="124" t="str">
        <f>VLOOKUP($B116,Startlist!$B:$H,7,FALSE)</f>
        <v>Citroen C2 R2 MAX</v>
      </c>
      <c r="H116" s="226" t="str">
        <f>VLOOKUP(B116,Results!B:AA,13,FALSE)</f>
        <v>57.09,0</v>
      </c>
      <c r="I116" s="227">
        <f>IF(ISERROR(FIND(":",H116)),LEFT(H116,FIND(".",H116,1)-1)*60+RIGHT(H116,LEN(H116)-FIND(".",H116,1)),LEFT(H116,FIND(":",H116,1)-1)*3600+MID(H116,4,2)*60+RIGHT(H116,LEN(H116)-FIND(".",H116,1)))</f>
        <v>3429</v>
      </c>
      <c r="J116" s="227"/>
      <c r="K116" s="214"/>
      <c r="L116" s="214"/>
      <c r="M116" s="223">
        <f>A114</f>
        <v>0</v>
      </c>
      <c r="N116" s="223">
        <v>3</v>
      </c>
      <c r="O116" s="225" t="e">
        <f>I114</f>
        <v>#NUM!</v>
      </c>
    </row>
    <row r="117" spans="1:15" ht="12.75" customHeight="1">
      <c r="A117" s="216"/>
      <c r="B117" s="123">
        <v>53</v>
      </c>
      <c r="C117" s="118" t="str">
        <f>VLOOKUP($B117,Startlist!$B:$H,2,FALSE)</f>
        <v>E10</v>
      </c>
      <c r="D117" s="124" t="str">
        <f>VLOOKUP($B117,Startlist!$B:$H,3,FALSE)</f>
        <v>Taavo Tigane</v>
      </c>
      <c r="E117" s="124" t="str">
        <f>VLOOKUP($B117,Startlist!$B:$H,4,FALSE)</f>
        <v>Eero Viljus</v>
      </c>
      <c r="F117" s="118" t="str">
        <f>VLOOKUP($B117,Startlist!$B:$H,5,FALSE)</f>
        <v>EST</v>
      </c>
      <c r="G117" s="124" t="str">
        <f>VLOOKUP($B117,Startlist!$B:$H,7,FALSE)</f>
        <v>Nissan Sunny</v>
      </c>
      <c r="H117" s="249" t="s">
        <v>1226</v>
      </c>
      <c r="I117" s="227"/>
      <c r="J117" s="227"/>
      <c r="K117" s="214"/>
      <c r="L117" s="214"/>
      <c r="M117" s="223">
        <f>A114</f>
        <v>0</v>
      </c>
      <c r="N117" s="223">
        <v>4</v>
      </c>
      <c r="O117" s="225" t="e">
        <f>I114</f>
        <v>#NUM!</v>
      </c>
    </row>
    <row r="118" spans="1:15" ht="12.75" customHeight="1">
      <c r="A118" s="216"/>
      <c r="B118" s="123"/>
      <c r="C118" s="118"/>
      <c r="D118" s="124"/>
      <c r="E118" s="124"/>
      <c r="F118" s="118"/>
      <c r="G118" s="124"/>
      <c r="H118" s="226"/>
      <c r="I118" s="227"/>
      <c r="J118" s="214"/>
      <c r="K118" s="214"/>
      <c r="L118" s="214"/>
      <c r="M118" s="223">
        <f>A114</f>
        <v>0</v>
      </c>
      <c r="N118" s="223">
        <v>5</v>
      </c>
      <c r="O118" s="225" t="e">
        <f>I114</f>
        <v>#NUM!</v>
      </c>
    </row>
    <row r="119" spans="1:15" ht="7.5" customHeight="1">
      <c r="A119" s="216"/>
      <c r="B119" s="123"/>
      <c r="C119" s="118"/>
      <c r="D119" s="95"/>
      <c r="E119" s="95"/>
      <c r="F119" s="118"/>
      <c r="G119" s="124"/>
      <c r="H119" s="141"/>
      <c r="I119" s="214"/>
      <c r="J119" s="214"/>
      <c r="K119" s="214"/>
      <c r="L119" s="214"/>
      <c r="M119" s="223">
        <f>A114</f>
        <v>0</v>
      </c>
      <c r="N119" s="223">
        <v>6</v>
      </c>
      <c r="O119" s="225" t="e">
        <f>I114</f>
        <v>#NUM!</v>
      </c>
    </row>
    <row r="120" spans="1:15" s="64" customFormat="1" ht="12.75" customHeight="1">
      <c r="A120" s="218"/>
      <c r="B120" s="60" t="str">
        <f>VLOOKUP($B122,Startlist!$B:$H,6,FALSE)</f>
        <v>SAR-TECH MOTORSPORT</v>
      </c>
      <c r="C120" s="61"/>
      <c r="D120" s="62"/>
      <c r="E120" s="62"/>
      <c r="F120" s="61"/>
      <c r="G120" s="63"/>
      <c r="H120" s="228" t="s">
        <v>141</v>
      </c>
      <c r="I120" s="220" t="e">
        <f>SMALL(I122:I124,1)+SMALL(I122:I124,2)</f>
        <v>#NUM!</v>
      </c>
      <c r="J120" s="221" t="e">
        <f>INT(I120/3600)</f>
        <v>#NUM!</v>
      </c>
      <c r="K120" s="222" t="e">
        <f>CONCATENATE("0",INT((I120-(J120*3600))/60))</f>
        <v>#NUM!</v>
      </c>
      <c r="L120" s="220" t="e">
        <f>CONCATENATE("0",ROUND(I120-(J120*3600)-(K120*60),1))</f>
        <v>#NUM!</v>
      </c>
      <c r="M120" s="223">
        <f>A120</f>
        <v>0</v>
      </c>
      <c r="N120" s="223">
        <v>1</v>
      </c>
      <c r="O120" s="224" t="e">
        <f>I120</f>
        <v>#NUM!</v>
      </c>
    </row>
    <row r="121" spans="1:15" ht="7.5" customHeight="1">
      <c r="A121" s="216"/>
      <c r="B121" s="123"/>
      <c r="C121" s="118"/>
      <c r="D121" s="95"/>
      <c r="E121" s="95"/>
      <c r="F121" s="118"/>
      <c r="G121" s="124"/>
      <c r="H121" s="141"/>
      <c r="I121" s="214"/>
      <c r="J121" s="214"/>
      <c r="K121" s="214"/>
      <c r="L121" s="214"/>
      <c r="M121" s="223">
        <f>A120</f>
        <v>0</v>
      </c>
      <c r="N121" s="223">
        <v>2</v>
      </c>
      <c r="O121" s="225" t="e">
        <f>I120</f>
        <v>#NUM!</v>
      </c>
    </row>
    <row r="122" spans="1:15" ht="12.75" customHeight="1">
      <c r="A122" s="216"/>
      <c r="B122" s="123">
        <v>32</v>
      </c>
      <c r="C122" s="118" t="str">
        <f>VLOOKUP($B122,Startlist!$B:$H,2,FALSE)</f>
        <v>E11</v>
      </c>
      <c r="D122" s="124" t="str">
        <f>VLOOKUP($B122,Startlist!$B:$H,3,FALSE)</f>
        <v>Lembit Soe</v>
      </c>
      <c r="E122" s="124" t="str">
        <f>VLOOKUP($B122,Startlist!$B:$H,4,FALSE)</f>
        <v>Ahto Pihlas</v>
      </c>
      <c r="F122" s="118" t="str">
        <f>VLOOKUP($B122,Startlist!$B:$H,5,FALSE)</f>
        <v>EST</v>
      </c>
      <c r="G122" s="124" t="str">
        <f>VLOOKUP($B122,Startlist!$B:$H,7,FALSE)</f>
        <v>Toyota Starlet</v>
      </c>
      <c r="H122" s="249" t="s">
        <v>1226</v>
      </c>
      <c r="I122" s="227"/>
      <c r="J122" s="227"/>
      <c r="K122" s="214"/>
      <c r="L122" s="214"/>
      <c r="M122" s="223">
        <f>A120</f>
        <v>0</v>
      </c>
      <c r="N122" s="223">
        <v>3</v>
      </c>
      <c r="O122" s="225" t="e">
        <f>I120</f>
        <v>#NUM!</v>
      </c>
    </row>
    <row r="123" spans="1:15" ht="12.75" customHeight="1">
      <c r="A123" s="216"/>
      <c r="B123" s="123">
        <v>49</v>
      </c>
      <c r="C123" s="118" t="str">
        <f>VLOOKUP($B123,Startlist!$B:$H,2,FALSE)</f>
        <v>E10</v>
      </c>
      <c r="D123" s="124" t="str">
        <f>VLOOKUP($B123,Startlist!$B:$H,3,FALSE)</f>
        <v>Raido Laulik</v>
      </c>
      <c r="E123" s="124" t="str">
        <f>VLOOKUP($B123,Startlist!$B:$H,4,FALSE)</f>
        <v>Tōnis Viidas</v>
      </c>
      <c r="F123" s="118" t="str">
        <f>VLOOKUP($B123,Startlist!$B:$H,5,FALSE)</f>
        <v>EST</v>
      </c>
      <c r="G123" s="124" t="str">
        <f>VLOOKUP($B123,Startlist!$B:$H,7,FALSE)</f>
        <v>Nissan Sunny GTI</v>
      </c>
      <c r="H123" s="249" t="s">
        <v>1226</v>
      </c>
      <c r="I123" s="227"/>
      <c r="J123" s="227"/>
      <c r="K123" s="214"/>
      <c r="L123" s="214"/>
      <c r="M123" s="223">
        <f>A120</f>
        <v>0</v>
      </c>
      <c r="N123" s="223">
        <v>4</v>
      </c>
      <c r="O123" s="225" t="e">
        <f>I120</f>
        <v>#NUM!</v>
      </c>
    </row>
    <row r="124" spans="1:15" ht="12.75" customHeight="1">
      <c r="A124" s="216"/>
      <c r="B124" s="123">
        <v>66</v>
      </c>
      <c r="C124" s="118" t="str">
        <f>VLOOKUP($B124,Startlist!$B:$H,2,FALSE)</f>
        <v>E9</v>
      </c>
      <c r="D124" s="124" t="str">
        <f>VLOOKUP($B124,Startlist!$B:$H,3,FALSE)</f>
        <v>Tauri Pihlas</v>
      </c>
      <c r="E124" s="124" t="str">
        <f>VLOOKUP($B124,Startlist!$B:$H,4,FALSE)</f>
        <v>Ott Kiil</v>
      </c>
      <c r="F124" s="118" t="str">
        <f>VLOOKUP($B124,Startlist!$B:$H,5,FALSE)</f>
        <v>EST</v>
      </c>
      <c r="G124" s="124" t="str">
        <f>VLOOKUP($B124,Startlist!$B:$H,7,FALSE)</f>
        <v>Toyota Starlet</v>
      </c>
      <c r="H124" s="249" t="s">
        <v>1226</v>
      </c>
      <c r="I124" s="227"/>
      <c r="J124" s="214"/>
      <c r="K124" s="214"/>
      <c r="L124" s="214"/>
      <c r="M124" s="223">
        <f>A120</f>
        <v>0</v>
      </c>
      <c r="N124" s="223">
        <v>5</v>
      </c>
      <c r="O124" s="225" t="e">
        <f>I120</f>
        <v>#NUM!</v>
      </c>
    </row>
    <row r="125" spans="1:15" ht="7.5" customHeight="1">
      <c r="A125" s="216"/>
      <c r="B125" s="123"/>
      <c r="C125" s="118"/>
      <c r="D125" s="95"/>
      <c r="E125" s="95"/>
      <c r="F125" s="118"/>
      <c r="G125" s="124"/>
      <c r="H125" s="141"/>
      <c r="I125" s="214"/>
      <c r="J125" s="214"/>
      <c r="K125" s="214"/>
      <c r="L125" s="214"/>
      <c r="M125" s="223">
        <f>A120</f>
        <v>0</v>
      </c>
      <c r="N125" s="223">
        <v>6</v>
      </c>
      <c r="O125" s="225" t="e">
        <f>I120</f>
        <v>#NUM!</v>
      </c>
    </row>
    <row r="126" spans="1:15" s="64" customFormat="1" ht="12.75" customHeight="1">
      <c r="A126" s="218"/>
      <c r="B126" s="60" t="str">
        <f>VLOOKUP($B128,Startlist!$B:$H,6,FALSE)&amp;" I"</f>
        <v>TIKKRI MOTORSPORT I</v>
      </c>
      <c r="C126" s="61"/>
      <c r="D126" s="62"/>
      <c r="E126" s="62"/>
      <c r="F126" s="61"/>
      <c r="G126" s="63"/>
      <c r="H126" s="228" t="s">
        <v>141</v>
      </c>
      <c r="I126" s="220" t="e">
        <f>SMALL(I128:I130,1)+SMALL(I128:I130,2)</f>
        <v>#NUM!</v>
      </c>
      <c r="J126" s="221" t="e">
        <f>INT(I126/3600)</f>
        <v>#NUM!</v>
      </c>
      <c r="K126" s="222" t="e">
        <f>CONCATENATE("0",INT((I126-(J126*3600))/60))</f>
        <v>#NUM!</v>
      </c>
      <c r="L126" s="220" t="e">
        <f>CONCATENATE("0",ROUND(I126-(J126*3600)-(K126*60),1))</f>
        <v>#NUM!</v>
      </c>
      <c r="M126" s="223">
        <f>A126</f>
        <v>0</v>
      </c>
      <c r="N126" s="223">
        <v>1</v>
      </c>
      <c r="O126" s="224" t="e">
        <f>I126</f>
        <v>#NUM!</v>
      </c>
    </row>
    <row r="127" spans="1:15" ht="7.5" customHeight="1">
      <c r="A127" s="216"/>
      <c r="B127" s="123"/>
      <c r="C127" s="118"/>
      <c r="D127" s="95"/>
      <c r="E127" s="95"/>
      <c r="F127" s="118"/>
      <c r="G127" s="124"/>
      <c r="H127" s="141"/>
      <c r="I127" s="214"/>
      <c r="J127" s="214"/>
      <c r="K127" s="214"/>
      <c r="L127" s="214"/>
      <c r="M127" s="223">
        <f>A126</f>
        <v>0</v>
      </c>
      <c r="N127" s="223">
        <v>2</v>
      </c>
      <c r="O127" s="225" t="e">
        <f>I126</f>
        <v>#NUM!</v>
      </c>
    </row>
    <row r="128" spans="1:15" ht="12.75" customHeight="1">
      <c r="A128" s="216"/>
      <c r="B128" s="123">
        <v>21</v>
      </c>
      <c r="C128" s="118" t="str">
        <f>VLOOKUP($B128,Startlist!$B:$H,2,FALSE)</f>
        <v>E12</v>
      </c>
      <c r="D128" s="124" t="str">
        <f>VLOOKUP($B128,Startlist!$B:$H,3,FALSE)</f>
        <v>Aiko Aigro</v>
      </c>
      <c r="E128" s="124" t="str">
        <f>VLOOKUP($B128,Startlist!$B:$H,4,FALSE)</f>
        <v>Kermo Kärtmann</v>
      </c>
      <c r="F128" s="118" t="str">
        <f>VLOOKUP($B128,Startlist!$B:$H,5,FALSE)</f>
        <v>EST</v>
      </c>
      <c r="G128" s="124" t="str">
        <f>VLOOKUP($B128,Startlist!$B:$H,7,FALSE)</f>
        <v>Mitsubishi Lancer Evo 6</v>
      </c>
      <c r="H128" s="226" t="str">
        <f>VLOOKUP(B128,Results!B:AA,13,FALSE)</f>
        <v>56.09,7</v>
      </c>
      <c r="I128" s="227">
        <f>IF(ISERROR(FIND(":",H128)),LEFT(H128,FIND(".",H128,1)-1)*60+RIGHT(H128,LEN(H128)-FIND(".",H128,1)),LEFT(H128,FIND(":",H128,1)-1)*3600+MID(H128,4,2)*60+RIGHT(H128,LEN(H128)-FIND(".",H128,1)))</f>
        <v>3369.7</v>
      </c>
      <c r="J128" s="227"/>
      <c r="K128" s="214"/>
      <c r="L128" s="214"/>
      <c r="M128" s="223">
        <f>A126</f>
        <v>0</v>
      </c>
      <c r="N128" s="223">
        <v>3</v>
      </c>
      <c r="O128" s="225" t="e">
        <f>I126</f>
        <v>#NUM!</v>
      </c>
    </row>
    <row r="129" spans="1:15" ht="12.75" customHeight="1">
      <c r="A129" s="216"/>
      <c r="B129" s="123">
        <v>42</v>
      </c>
      <c r="C129" s="118" t="str">
        <f>VLOOKUP($B129,Startlist!$B:$H,2,FALSE)</f>
        <v>E9</v>
      </c>
      <c r="D129" s="124" t="str">
        <f>VLOOKUP($B129,Startlist!$B:$H,3,FALSE)</f>
        <v>Karl-Martin Volver</v>
      </c>
      <c r="E129" s="124" t="str">
        <f>VLOOKUP($B129,Startlist!$B:$H,4,FALSE)</f>
        <v>Margus Jōerand</v>
      </c>
      <c r="F129" s="118" t="str">
        <f>VLOOKUP($B129,Startlist!$B:$H,5,FALSE)</f>
        <v>EST</v>
      </c>
      <c r="G129" s="124" t="str">
        <f>VLOOKUP($B129,Startlist!$B:$H,7,FALSE)</f>
        <v>Honda Civic</v>
      </c>
      <c r="H129" s="249" t="s">
        <v>1226</v>
      </c>
      <c r="I129" s="227"/>
      <c r="J129" s="227"/>
      <c r="K129" s="214"/>
      <c r="L129" s="214"/>
      <c r="M129" s="223">
        <f>A126</f>
        <v>0</v>
      </c>
      <c r="N129" s="223">
        <v>4</v>
      </c>
      <c r="O129" s="225" t="e">
        <f>I126</f>
        <v>#NUM!</v>
      </c>
    </row>
    <row r="130" spans="1:15" ht="12.75" customHeight="1">
      <c r="A130" s="216"/>
      <c r="B130" s="123"/>
      <c r="C130" s="118"/>
      <c r="D130" s="124"/>
      <c r="E130" s="124"/>
      <c r="F130" s="118"/>
      <c r="G130" s="124"/>
      <c r="H130" s="226"/>
      <c r="I130" s="227"/>
      <c r="J130" s="214"/>
      <c r="K130" s="214"/>
      <c r="L130" s="214"/>
      <c r="M130" s="223">
        <f>A126</f>
        <v>0</v>
      </c>
      <c r="N130" s="223">
        <v>5</v>
      </c>
      <c r="O130" s="225" t="e">
        <f>I126</f>
        <v>#NUM!</v>
      </c>
    </row>
    <row r="131" spans="1:15" ht="7.5" customHeight="1">
      <c r="A131" s="216"/>
      <c r="B131" s="123"/>
      <c r="C131" s="118"/>
      <c r="D131" s="95"/>
      <c r="E131" s="95"/>
      <c r="F131" s="118"/>
      <c r="G131" s="124"/>
      <c r="H131" s="141"/>
      <c r="I131" s="214"/>
      <c r="J131" s="214"/>
      <c r="K131" s="214"/>
      <c r="L131" s="214"/>
      <c r="M131" s="223">
        <f>A126</f>
        <v>0</v>
      </c>
      <c r="N131" s="223">
        <v>6</v>
      </c>
      <c r="O131" s="225" t="e">
        <f>I126</f>
        <v>#NUM!</v>
      </c>
    </row>
    <row r="132" spans="1:15" s="64" customFormat="1" ht="12.75" customHeight="1">
      <c r="A132" s="218"/>
      <c r="B132" s="60" t="str">
        <f>VLOOKUP($B134,Startlist!$B:$H,6,FALSE)&amp;" II"</f>
        <v>TIKKRI MOTORSPORT II</v>
      </c>
      <c r="C132" s="61"/>
      <c r="D132" s="62"/>
      <c r="E132" s="62"/>
      <c r="F132" s="61"/>
      <c r="G132" s="63"/>
      <c r="H132" s="228" t="s">
        <v>141</v>
      </c>
      <c r="I132" s="220" t="e">
        <f>SMALL(I134:I136,1)+SMALL(I134:I136,2)</f>
        <v>#NUM!</v>
      </c>
      <c r="J132" s="221" t="e">
        <f>INT(I132/3600)</f>
        <v>#NUM!</v>
      </c>
      <c r="K132" s="222" t="e">
        <f>CONCATENATE("0",INT((I132-(J132*3600))/60))</f>
        <v>#NUM!</v>
      </c>
      <c r="L132" s="220" t="e">
        <f>CONCATENATE("0",ROUND(I132-(J132*3600)-(K132*60),1))</f>
        <v>#NUM!</v>
      </c>
      <c r="M132" s="223">
        <f>A132</f>
        <v>0</v>
      </c>
      <c r="N132" s="223">
        <v>1</v>
      </c>
      <c r="O132" s="224" t="e">
        <f>I132</f>
        <v>#NUM!</v>
      </c>
    </row>
    <row r="133" spans="1:15" ht="7.5" customHeight="1">
      <c r="A133" s="216"/>
      <c r="B133" s="123"/>
      <c r="C133" s="118"/>
      <c r="D133" s="95"/>
      <c r="E133" s="95"/>
      <c r="F133" s="118"/>
      <c r="G133" s="124"/>
      <c r="H133" s="141"/>
      <c r="I133" s="214"/>
      <c r="J133" s="214"/>
      <c r="K133" s="214"/>
      <c r="L133" s="214"/>
      <c r="M133" s="223">
        <f>A132</f>
        <v>0</v>
      </c>
      <c r="N133" s="223">
        <v>2</v>
      </c>
      <c r="O133" s="225" t="e">
        <f>I132</f>
        <v>#NUM!</v>
      </c>
    </row>
    <row r="134" spans="1:15" ht="12.75" customHeight="1">
      <c r="A134" s="216"/>
      <c r="B134" s="123">
        <v>45</v>
      </c>
      <c r="C134" s="118" t="str">
        <f>VLOOKUP($B134,Startlist!$B:$H,2,FALSE)</f>
        <v>E10</v>
      </c>
      <c r="D134" s="124" t="str">
        <f>VLOOKUP($B134,Startlist!$B:$H,3,FALSE)</f>
        <v>Alvar Kuusik</v>
      </c>
      <c r="E134" s="124" t="str">
        <f>VLOOKUP($B134,Startlist!$B:$H,4,FALSE)</f>
        <v>Riho Kens</v>
      </c>
      <c r="F134" s="118" t="str">
        <f>VLOOKUP($B134,Startlist!$B:$H,5,FALSE)</f>
        <v>EST</v>
      </c>
      <c r="G134" s="124" t="str">
        <f>VLOOKUP($B134,Startlist!$B:$H,7,FALSE)</f>
        <v>VW Golf II</v>
      </c>
      <c r="H134" s="249" t="s">
        <v>1226</v>
      </c>
      <c r="I134" s="227"/>
      <c r="J134" s="227"/>
      <c r="K134" s="214"/>
      <c r="L134" s="214"/>
      <c r="M134" s="223">
        <f>A132</f>
        <v>0</v>
      </c>
      <c r="N134" s="223">
        <v>3</v>
      </c>
      <c r="O134" s="225" t="e">
        <f>I132</f>
        <v>#NUM!</v>
      </c>
    </row>
    <row r="135" spans="1:15" ht="12.75" customHeight="1">
      <c r="A135" s="216"/>
      <c r="B135" s="123">
        <v>58</v>
      </c>
      <c r="C135" s="118" t="str">
        <f>VLOOKUP($B135,Startlist!$B:$H,2,FALSE)</f>
        <v>N3</v>
      </c>
      <c r="D135" s="124" t="str">
        <f>VLOOKUP($B135,Startlist!$B:$H,3,FALSE)</f>
        <v>Martin Vatter</v>
      </c>
      <c r="E135" s="124" t="str">
        <f>VLOOKUP($B135,Startlist!$B:$H,4,FALSE)</f>
        <v>Oliver Peebo</v>
      </c>
      <c r="F135" s="118" t="str">
        <f>VLOOKUP($B135,Startlist!$B:$H,5,FALSE)</f>
        <v>EST</v>
      </c>
      <c r="G135" s="124" t="str">
        <f>VLOOKUP($B135,Startlist!$B:$H,7,FALSE)</f>
        <v>Honda Civic Type-R</v>
      </c>
      <c r="H135" s="226" t="str">
        <f>VLOOKUP(B135,Results!B:AA,13,FALSE)</f>
        <v> 1:01.15,9</v>
      </c>
      <c r="I135" s="227">
        <f>IF(ISERROR(FIND(":",H135)),LEFT(H135,FIND(".",H135,1)-1)*60+RIGHT(H135,LEN(H135)-FIND(".",H135,1)),LEFT(H135,FIND(":",H135,1)-1)*3600+MID(H135,4,2)*60+RIGHT(H135,LEN(H135)-FIND(".",H135,1)))</f>
        <v>3675.9</v>
      </c>
      <c r="J135" s="227"/>
      <c r="K135" s="214"/>
      <c r="L135" s="214"/>
      <c r="M135" s="223">
        <f>A132</f>
        <v>0</v>
      </c>
      <c r="N135" s="223">
        <v>4</v>
      </c>
      <c r="O135" s="225" t="e">
        <f>I132</f>
        <v>#NUM!</v>
      </c>
    </row>
    <row r="136" spans="1:15" ht="12.75" customHeight="1">
      <c r="A136" s="216"/>
      <c r="B136" s="123"/>
      <c r="C136" s="118"/>
      <c r="D136" s="124"/>
      <c r="E136" s="124"/>
      <c r="F136" s="118"/>
      <c r="G136" s="124"/>
      <c r="H136" s="226"/>
      <c r="I136" s="227"/>
      <c r="J136" s="214"/>
      <c r="K136" s="214"/>
      <c r="L136" s="214"/>
      <c r="M136" s="223">
        <f>A132</f>
        <v>0</v>
      </c>
      <c r="N136" s="223">
        <v>5</v>
      </c>
      <c r="O136" s="225" t="e">
        <f>I132</f>
        <v>#NUM!</v>
      </c>
    </row>
    <row r="137" spans="1:15" ht="7.5" customHeight="1">
      <c r="A137" s="216"/>
      <c r="B137" s="123"/>
      <c r="C137" s="118"/>
      <c r="D137" s="95"/>
      <c r="E137" s="95"/>
      <c r="F137" s="118"/>
      <c r="G137" s="124"/>
      <c r="H137" s="141"/>
      <c r="I137" s="214"/>
      <c r="J137" s="214"/>
      <c r="K137" s="214"/>
      <c r="L137" s="214"/>
      <c r="M137" s="223">
        <f>A132</f>
        <v>0</v>
      </c>
      <c r="N137" s="223">
        <v>6</v>
      </c>
      <c r="O137" s="225" t="e">
        <f>I132</f>
        <v>#NUM!</v>
      </c>
    </row>
  </sheetData>
  <mergeCells count="3">
    <mergeCell ref="B1:G1"/>
    <mergeCell ref="B2:G2"/>
    <mergeCell ref="B3:G3"/>
  </mergeCells>
  <printOptions horizontalCentered="1"/>
  <pageMargins left="0" right="0" top="0" bottom="0" header="0" footer="0"/>
  <pageSetup horizontalDpi="600" verticalDpi="600" orientation="portrait" paperSize="9" r:id="rId1"/>
  <rowBreaks count="1" manualBreakCount="1">
    <brk id="7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42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261" t="str">
        <f>Startlist!$F1</f>
        <v> </v>
      </c>
      <c r="E1" s="261"/>
    </row>
    <row r="2" spans="4:5" ht="15.75">
      <c r="D2" s="262" t="str">
        <f>Startlist!$F2</f>
        <v>Harju Rally</v>
      </c>
      <c r="E2" s="262"/>
    </row>
    <row r="3" spans="4:5" ht="15">
      <c r="D3" s="261" t="str">
        <f>Startlist!$F3</f>
        <v>23-24 May 2014</v>
      </c>
      <c r="E3" s="261"/>
    </row>
    <row r="4" spans="4:5" ht="15">
      <c r="D4" s="261" t="str">
        <f>Startlist!$F4</f>
        <v>Harjumaa, ESTONIA</v>
      </c>
      <c r="E4" s="261"/>
    </row>
    <row r="6" ht="15">
      <c r="A6" s="11" t="s">
        <v>212</v>
      </c>
    </row>
    <row r="7" spans="1:7" ht="12.75">
      <c r="A7" s="15" t="s">
        <v>206</v>
      </c>
      <c r="B7" s="12" t="s">
        <v>189</v>
      </c>
      <c r="C7" s="13" t="s">
        <v>190</v>
      </c>
      <c r="D7" s="14" t="s">
        <v>191</v>
      </c>
      <c r="E7" s="13" t="s">
        <v>194</v>
      </c>
      <c r="F7" s="13" t="s">
        <v>211</v>
      </c>
      <c r="G7" s="77" t="s">
        <v>214</v>
      </c>
    </row>
    <row r="8" spans="1:7" ht="15" customHeight="1" hidden="1">
      <c r="A8" s="8"/>
      <c r="B8" s="9"/>
      <c r="C8" s="7"/>
      <c r="D8" s="7"/>
      <c r="E8" s="7"/>
      <c r="F8" s="78"/>
      <c r="G8" s="109"/>
    </row>
    <row r="9" spans="1:7" ht="15" customHeight="1" hidden="1">
      <c r="A9" s="8"/>
      <c r="B9" s="9"/>
      <c r="C9" s="7"/>
      <c r="D9" s="7"/>
      <c r="E9" s="7"/>
      <c r="F9" s="78"/>
      <c r="G9" s="109"/>
    </row>
    <row r="10" spans="1:7" ht="15" customHeight="1">
      <c r="A10" s="8" t="s">
        <v>1698</v>
      </c>
      <c r="B10" s="9" t="s">
        <v>143</v>
      </c>
      <c r="C10" s="7" t="s">
        <v>246</v>
      </c>
      <c r="D10" s="7" t="s">
        <v>247</v>
      </c>
      <c r="E10" s="7" t="s">
        <v>244</v>
      </c>
      <c r="F10" s="78" t="s">
        <v>1606</v>
      </c>
      <c r="G10" s="109" t="s">
        <v>1699</v>
      </c>
    </row>
    <row r="11" spans="1:7" ht="15" customHeight="1">
      <c r="A11" s="8" t="s">
        <v>1700</v>
      </c>
      <c r="B11" s="9" t="s">
        <v>143</v>
      </c>
      <c r="C11" s="7" t="s">
        <v>6</v>
      </c>
      <c r="D11" s="7" t="s">
        <v>7</v>
      </c>
      <c r="E11" s="7" t="s">
        <v>241</v>
      </c>
      <c r="F11" s="78" t="s">
        <v>1166</v>
      </c>
      <c r="G11" s="109" t="s">
        <v>1699</v>
      </c>
    </row>
    <row r="12" spans="1:7" ht="15" customHeight="1">
      <c r="A12" s="8" t="s">
        <v>1711</v>
      </c>
      <c r="B12" s="9" t="s">
        <v>234</v>
      </c>
      <c r="C12" s="7" t="s">
        <v>298</v>
      </c>
      <c r="D12" s="7" t="s">
        <v>299</v>
      </c>
      <c r="E12" s="7" t="s">
        <v>300</v>
      </c>
      <c r="F12" s="78" t="s">
        <v>1185</v>
      </c>
      <c r="G12" s="109" t="s">
        <v>1712</v>
      </c>
    </row>
    <row r="13" spans="1:7" ht="15" customHeight="1">
      <c r="A13" s="8" t="s">
        <v>1713</v>
      </c>
      <c r="B13" s="9" t="s">
        <v>231</v>
      </c>
      <c r="C13" s="7" t="s">
        <v>314</v>
      </c>
      <c r="D13" s="7" t="s">
        <v>315</v>
      </c>
      <c r="E13" s="7" t="s">
        <v>303</v>
      </c>
      <c r="F13" s="78" t="s">
        <v>1709</v>
      </c>
      <c r="G13" s="109" t="s">
        <v>1712</v>
      </c>
    </row>
    <row r="14" spans="1:7" ht="15" customHeight="1">
      <c r="A14" s="8" t="s">
        <v>1714</v>
      </c>
      <c r="B14" s="9" t="s">
        <v>219</v>
      </c>
      <c r="C14" s="7" t="s">
        <v>281</v>
      </c>
      <c r="D14" s="7" t="s">
        <v>115</v>
      </c>
      <c r="E14" s="7" t="s">
        <v>171</v>
      </c>
      <c r="F14" s="78" t="s">
        <v>1166</v>
      </c>
      <c r="G14" s="109" t="s">
        <v>1712</v>
      </c>
    </row>
    <row r="15" spans="1:7" ht="15" customHeight="1">
      <c r="A15" s="8" t="s">
        <v>1715</v>
      </c>
      <c r="B15" s="9" t="s">
        <v>233</v>
      </c>
      <c r="C15" s="7" t="s">
        <v>158</v>
      </c>
      <c r="D15" s="7" t="s">
        <v>252</v>
      </c>
      <c r="E15" s="7" t="s">
        <v>313</v>
      </c>
      <c r="F15" s="78" t="s">
        <v>1438</v>
      </c>
      <c r="G15" s="109" t="s">
        <v>1716</v>
      </c>
    </row>
    <row r="16" spans="1:7" ht="15" customHeight="1">
      <c r="A16" s="8" t="s">
        <v>1717</v>
      </c>
      <c r="B16" s="9" t="s">
        <v>219</v>
      </c>
      <c r="C16" s="7" t="s">
        <v>83</v>
      </c>
      <c r="D16" s="7" t="s">
        <v>84</v>
      </c>
      <c r="E16" s="7" t="s">
        <v>171</v>
      </c>
      <c r="F16" s="78" t="s">
        <v>1438</v>
      </c>
      <c r="G16" s="109" t="s">
        <v>1716</v>
      </c>
    </row>
    <row r="17" spans="1:7" ht="15" customHeight="1">
      <c r="A17" s="8" t="s">
        <v>1457</v>
      </c>
      <c r="B17" s="9" t="s">
        <v>219</v>
      </c>
      <c r="C17" s="7" t="s">
        <v>71</v>
      </c>
      <c r="D17" s="7" t="s">
        <v>72</v>
      </c>
      <c r="E17" s="7" t="s">
        <v>317</v>
      </c>
      <c r="F17" s="78" t="s">
        <v>1166</v>
      </c>
      <c r="G17" s="109" t="s">
        <v>1458</v>
      </c>
    </row>
    <row r="18" spans="1:7" ht="15" customHeight="1">
      <c r="A18" s="8" t="s">
        <v>1444</v>
      </c>
      <c r="B18" s="9" t="s">
        <v>230</v>
      </c>
      <c r="C18" s="7" t="s">
        <v>289</v>
      </c>
      <c r="D18" s="7" t="s">
        <v>290</v>
      </c>
      <c r="E18" s="7" t="s">
        <v>241</v>
      </c>
      <c r="F18" s="78" t="s">
        <v>1185</v>
      </c>
      <c r="G18" s="109" t="s">
        <v>1445</v>
      </c>
    </row>
    <row r="19" spans="1:7" ht="15" customHeight="1">
      <c r="A19" s="8" t="s">
        <v>1452</v>
      </c>
      <c r="B19" s="9" t="s">
        <v>234</v>
      </c>
      <c r="C19" s="7" t="s">
        <v>155</v>
      </c>
      <c r="D19" s="7" t="s">
        <v>159</v>
      </c>
      <c r="E19" s="7" t="s">
        <v>295</v>
      </c>
      <c r="F19" s="78" t="s">
        <v>1437</v>
      </c>
      <c r="G19" s="109" t="s">
        <v>1445</v>
      </c>
    </row>
    <row r="20" spans="1:7" ht="15" customHeight="1">
      <c r="A20" s="8" t="s">
        <v>1446</v>
      </c>
      <c r="B20" s="9" t="s">
        <v>239</v>
      </c>
      <c r="C20" s="7" t="s">
        <v>256</v>
      </c>
      <c r="D20" s="7" t="s">
        <v>170</v>
      </c>
      <c r="E20" s="7" t="s">
        <v>154</v>
      </c>
      <c r="F20" s="78" t="s">
        <v>1438</v>
      </c>
      <c r="G20" s="109" t="s">
        <v>1447</v>
      </c>
    </row>
    <row r="21" spans="1:7" ht="15" customHeight="1">
      <c r="A21" s="8" t="s">
        <v>1459</v>
      </c>
      <c r="B21" s="9" t="s">
        <v>218</v>
      </c>
      <c r="C21" s="7" t="s">
        <v>278</v>
      </c>
      <c r="D21" s="7" t="s">
        <v>1460</v>
      </c>
      <c r="E21" s="7" t="s">
        <v>95</v>
      </c>
      <c r="F21" s="78" t="s">
        <v>1179</v>
      </c>
      <c r="G21" s="109" t="s">
        <v>1447</v>
      </c>
    </row>
    <row r="22" spans="1:7" ht="15" customHeight="1">
      <c r="A22" s="8" t="s">
        <v>1449</v>
      </c>
      <c r="B22" s="9" t="s">
        <v>232</v>
      </c>
      <c r="C22" s="7" t="s">
        <v>326</v>
      </c>
      <c r="D22" s="7" t="s">
        <v>262</v>
      </c>
      <c r="E22" s="7" t="s">
        <v>291</v>
      </c>
      <c r="F22" s="78" t="s">
        <v>1166</v>
      </c>
      <c r="G22" s="109" t="s">
        <v>1450</v>
      </c>
    </row>
    <row r="23" spans="1:7" ht="15" customHeight="1">
      <c r="A23" s="8" t="s">
        <v>1448</v>
      </c>
      <c r="B23" s="9" t="s">
        <v>143</v>
      </c>
      <c r="C23" s="7" t="s">
        <v>25</v>
      </c>
      <c r="D23" s="7" t="s">
        <v>245</v>
      </c>
      <c r="E23" s="7" t="s">
        <v>244</v>
      </c>
      <c r="F23" s="78" t="s">
        <v>1166</v>
      </c>
      <c r="G23" s="109" t="s">
        <v>1442</v>
      </c>
    </row>
    <row r="24" spans="1:7" ht="15" customHeight="1">
      <c r="A24" s="8" t="s">
        <v>1451</v>
      </c>
      <c r="B24" s="9" t="s">
        <v>234</v>
      </c>
      <c r="C24" s="7" t="s">
        <v>259</v>
      </c>
      <c r="D24" s="7" t="s">
        <v>34</v>
      </c>
      <c r="E24" s="7" t="s">
        <v>295</v>
      </c>
      <c r="F24" s="78" t="s">
        <v>1166</v>
      </c>
      <c r="G24" s="109" t="s">
        <v>1442</v>
      </c>
    </row>
    <row r="25" spans="1:7" ht="15" customHeight="1">
      <c r="A25" s="8" t="s">
        <v>1453</v>
      </c>
      <c r="B25" s="9" t="s">
        <v>233</v>
      </c>
      <c r="C25" s="7" t="s">
        <v>286</v>
      </c>
      <c r="D25" s="7" t="s">
        <v>257</v>
      </c>
      <c r="E25" s="7" t="s">
        <v>304</v>
      </c>
      <c r="F25" s="78" t="s">
        <v>1166</v>
      </c>
      <c r="G25" s="109" t="s">
        <v>1454</v>
      </c>
    </row>
    <row r="26" spans="1:7" ht="15" customHeight="1">
      <c r="A26" s="8" t="s">
        <v>1455</v>
      </c>
      <c r="B26" s="9" t="s">
        <v>234</v>
      </c>
      <c r="C26" s="7" t="s">
        <v>346</v>
      </c>
      <c r="D26" s="7" t="s">
        <v>461</v>
      </c>
      <c r="E26" s="7" t="s">
        <v>295</v>
      </c>
      <c r="F26" s="78" t="s">
        <v>1185</v>
      </c>
      <c r="G26" s="109" t="s">
        <v>1454</v>
      </c>
    </row>
    <row r="27" spans="1:7" ht="15" customHeight="1">
      <c r="A27" s="8" t="s">
        <v>1456</v>
      </c>
      <c r="B27" s="9" t="s">
        <v>219</v>
      </c>
      <c r="C27" s="7" t="s">
        <v>269</v>
      </c>
      <c r="D27" s="7" t="s">
        <v>462</v>
      </c>
      <c r="E27" s="7" t="s">
        <v>63</v>
      </c>
      <c r="F27" s="78" t="s">
        <v>1166</v>
      </c>
      <c r="G27" s="109" t="s">
        <v>1454</v>
      </c>
    </row>
    <row r="28" spans="1:7" ht="15" customHeight="1">
      <c r="A28" s="8" t="s">
        <v>1203</v>
      </c>
      <c r="B28" s="9" t="s">
        <v>233</v>
      </c>
      <c r="C28" s="7" t="s">
        <v>168</v>
      </c>
      <c r="D28" s="7" t="s">
        <v>169</v>
      </c>
      <c r="E28" s="7" t="s">
        <v>303</v>
      </c>
      <c r="F28" s="78" t="s">
        <v>1166</v>
      </c>
      <c r="G28" s="109" t="s">
        <v>1204</v>
      </c>
    </row>
    <row r="29" spans="1:7" ht="15" customHeight="1">
      <c r="A29" s="8" t="s">
        <v>1212</v>
      </c>
      <c r="B29" s="9" t="s">
        <v>181</v>
      </c>
      <c r="C29" s="7" t="s">
        <v>363</v>
      </c>
      <c r="D29" s="7" t="s">
        <v>364</v>
      </c>
      <c r="E29" s="7" t="s">
        <v>362</v>
      </c>
      <c r="F29" s="78" t="s">
        <v>1171</v>
      </c>
      <c r="G29" s="109" t="s">
        <v>1211</v>
      </c>
    </row>
    <row r="30" spans="1:7" ht="15" customHeight="1">
      <c r="A30" s="8" t="s">
        <v>1210</v>
      </c>
      <c r="B30" s="9" t="s">
        <v>234</v>
      </c>
      <c r="C30" s="7" t="s">
        <v>274</v>
      </c>
      <c r="D30" s="7" t="s">
        <v>275</v>
      </c>
      <c r="E30" s="7" t="s">
        <v>124</v>
      </c>
      <c r="F30" s="78" t="s">
        <v>1166</v>
      </c>
      <c r="G30" s="109" t="s">
        <v>1211</v>
      </c>
    </row>
    <row r="31" spans="1:7" ht="15" customHeight="1">
      <c r="A31" s="8" t="s">
        <v>1208</v>
      </c>
      <c r="B31" s="9" t="s">
        <v>218</v>
      </c>
      <c r="C31" s="7" t="s">
        <v>276</v>
      </c>
      <c r="D31" s="7" t="s">
        <v>277</v>
      </c>
      <c r="E31" s="7" t="s">
        <v>121</v>
      </c>
      <c r="F31" s="78" t="s">
        <v>1183</v>
      </c>
      <c r="G31" s="109" t="s">
        <v>1209</v>
      </c>
    </row>
    <row r="32" spans="1:7" ht="15" customHeight="1">
      <c r="A32" s="8" t="s">
        <v>1213</v>
      </c>
      <c r="B32" s="9" t="s">
        <v>181</v>
      </c>
      <c r="C32" s="7" t="s">
        <v>374</v>
      </c>
      <c r="D32" s="7" t="s">
        <v>375</v>
      </c>
      <c r="E32" s="7" t="s">
        <v>362</v>
      </c>
      <c r="F32" s="78" t="s">
        <v>1183</v>
      </c>
      <c r="G32" s="109" t="s">
        <v>1209</v>
      </c>
    </row>
    <row r="33" spans="1:7" ht="15" customHeight="1">
      <c r="A33" s="8" t="s">
        <v>1195</v>
      </c>
      <c r="B33" s="9" t="s">
        <v>232</v>
      </c>
      <c r="C33" s="7" t="s">
        <v>301</v>
      </c>
      <c r="D33" s="7" t="s">
        <v>302</v>
      </c>
      <c r="E33" s="7" t="s">
        <v>291</v>
      </c>
      <c r="F33" s="78" t="s">
        <v>1179</v>
      </c>
      <c r="G33" s="109" t="s">
        <v>1196</v>
      </c>
    </row>
    <row r="34" spans="1:7" ht="15" customHeight="1">
      <c r="A34" s="8" t="s">
        <v>1197</v>
      </c>
      <c r="B34" s="9" t="s">
        <v>239</v>
      </c>
      <c r="C34" s="7" t="s">
        <v>263</v>
      </c>
      <c r="D34" s="7" t="s">
        <v>264</v>
      </c>
      <c r="E34" s="7" t="s">
        <v>152</v>
      </c>
      <c r="F34" s="78" t="s">
        <v>1181</v>
      </c>
      <c r="G34" s="109" t="s">
        <v>1196</v>
      </c>
    </row>
    <row r="35" spans="1:7" ht="15" customHeight="1">
      <c r="A35" s="8" t="s">
        <v>1206</v>
      </c>
      <c r="B35" s="9" t="s">
        <v>218</v>
      </c>
      <c r="C35" s="7" t="s">
        <v>164</v>
      </c>
      <c r="D35" s="7" t="s">
        <v>165</v>
      </c>
      <c r="E35" s="7" t="s">
        <v>300</v>
      </c>
      <c r="F35" s="78" t="s">
        <v>1185</v>
      </c>
      <c r="G35" s="109" t="s">
        <v>1196</v>
      </c>
    </row>
    <row r="36" spans="1:7" ht="15" customHeight="1">
      <c r="A36" s="8" t="s">
        <v>1202</v>
      </c>
      <c r="B36" s="9" t="s">
        <v>217</v>
      </c>
      <c r="C36" s="7" t="s">
        <v>270</v>
      </c>
      <c r="D36" s="7" t="s">
        <v>271</v>
      </c>
      <c r="E36" s="7" t="s">
        <v>291</v>
      </c>
      <c r="F36" s="78" t="s">
        <v>1166</v>
      </c>
      <c r="G36" s="109" t="s">
        <v>1196</v>
      </c>
    </row>
    <row r="37" spans="1:7" ht="15" customHeight="1">
      <c r="A37" s="8" t="s">
        <v>1193</v>
      </c>
      <c r="B37" s="9" t="s">
        <v>230</v>
      </c>
      <c r="C37" s="7" t="s">
        <v>148</v>
      </c>
      <c r="D37" s="7" t="s">
        <v>149</v>
      </c>
      <c r="E37" s="7" t="s">
        <v>242</v>
      </c>
      <c r="F37" s="78" t="s">
        <v>1166</v>
      </c>
      <c r="G37" s="109" t="s">
        <v>1194</v>
      </c>
    </row>
    <row r="38" spans="1:7" ht="15" customHeight="1">
      <c r="A38" s="8" t="s">
        <v>1200</v>
      </c>
      <c r="B38" s="9" t="s">
        <v>232</v>
      </c>
      <c r="C38" s="7" t="s">
        <v>67</v>
      </c>
      <c r="D38" s="7" t="s">
        <v>68</v>
      </c>
      <c r="E38" s="7" t="s">
        <v>291</v>
      </c>
      <c r="F38" s="78" t="s">
        <v>1171</v>
      </c>
      <c r="G38" s="109" t="s">
        <v>1194</v>
      </c>
    </row>
    <row r="39" spans="1:7" ht="15" customHeight="1">
      <c r="A39" s="8" t="s">
        <v>1205</v>
      </c>
      <c r="B39" s="9" t="s">
        <v>218</v>
      </c>
      <c r="C39" s="7" t="s">
        <v>173</v>
      </c>
      <c r="D39" s="7" t="s">
        <v>329</v>
      </c>
      <c r="E39" s="7" t="s">
        <v>174</v>
      </c>
      <c r="F39" s="78" t="s">
        <v>1190</v>
      </c>
      <c r="G39" s="109" t="s">
        <v>1194</v>
      </c>
    </row>
    <row r="40" spans="1:7" ht="15" customHeight="1">
      <c r="A40" s="8" t="s">
        <v>1207</v>
      </c>
      <c r="B40" s="9" t="s">
        <v>219</v>
      </c>
      <c r="C40" s="7" t="s">
        <v>339</v>
      </c>
      <c r="D40" s="7" t="s">
        <v>340</v>
      </c>
      <c r="E40" s="7" t="s">
        <v>305</v>
      </c>
      <c r="F40" s="78" t="s">
        <v>1179</v>
      </c>
      <c r="G40" s="109" t="s">
        <v>1194</v>
      </c>
    </row>
    <row r="41" spans="1:7" ht="15" customHeight="1">
      <c r="A41" s="8" t="s">
        <v>1198</v>
      </c>
      <c r="B41" s="9" t="s">
        <v>218</v>
      </c>
      <c r="C41" s="7" t="s">
        <v>57</v>
      </c>
      <c r="D41" s="7" t="s">
        <v>58</v>
      </c>
      <c r="E41" s="7" t="s">
        <v>272</v>
      </c>
      <c r="F41" s="78" t="s">
        <v>1181</v>
      </c>
      <c r="G41" s="109" t="s">
        <v>1199</v>
      </c>
    </row>
    <row r="42" spans="1:7" ht="15" customHeight="1">
      <c r="A42" s="8" t="s">
        <v>1201</v>
      </c>
      <c r="B42" s="9" t="s">
        <v>217</v>
      </c>
      <c r="C42" s="7" t="s">
        <v>77</v>
      </c>
      <c r="D42" s="7" t="s">
        <v>463</v>
      </c>
      <c r="E42" s="7" t="s">
        <v>305</v>
      </c>
      <c r="F42" s="78" t="s">
        <v>1166</v>
      </c>
      <c r="G42" s="109" t="s">
        <v>834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Harju Rally</v>
      </c>
    </row>
    <row r="2" ht="15">
      <c r="E2" s="54" t="str">
        <f>Startlist!$F3</f>
        <v>23-24 May 2014</v>
      </c>
    </row>
    <row r="3" ht="15">
      <c r="E3" s="54" t="str">
        <f>Startlist!$F4</f>
        <v>Harjumaa, ESTONIA</v>
      </c>
    </row>
    <row r="5" ht="15">
      <c r="A5" s="11" t="s">
        <v>213</v>
      </c>
    </row>
    <row r="6" spans="1:9" ht="12.75">
      <c r="A6" s="15" t="s">
        <v>206</v>
      </c>
      <c r="B6" s="12" t="s">
        <v>189</v>
      </c>
      <c r="C6" s="13" t="s">
        <v>190</v>
      </c>
      <c r="D6" s="14" t="s">
        <v>191</v>
      </c>
      <c r="E6" s="14" t="s">
        <v>194</v>
      </c>
      <c r="F6" s="13" t="s">
        <v>209</v>
      </c>
      <c r="G6" s="13" t="s">
        <v>210</v>
      </c>
      <c r="H6" s="16" t="s">
        <v>207</v>
      </c>
      <c r="I6" s="17" t="s">
        <v>208</v>
      </c>
    </row>
    <row r="7" spans="1:10" ht="15" customHeight="1">
      <c r="A7" s="186" t="s">
        <v>833</v>
      </c>
      <c r="B7" s="187" t="s">
        <v>181</v>
      </c>
      <c r="C7" s="188" t="s">
        <v>374</v>
      </c>
      <c r="D7" s="188" t="s">
        <v>375</v>
      </c>
      <c r="E7" s="188" t="s">
        <v>362</v>
      </c>
      <c r="F7" s="188" t="s">
        <v>834</v>
      </c>
      <c r="G7" s="188" t="s">
        <v>835</v>
      </c>
      <c r="H7" s="189" t="s">
        <v>836</v>
      </c>
      <c r="I7" s="190"/>
      <c r="J7" s="184"/>
    </row>
    <row r="8" spans="1:10" ht="15" customHeight="1">
      <c r="A8" s="250"/>
      <c r="B8" s="251"/>
      <c r="C8" s="252"/>
      <c r="D8" s="252"/>
      <c r="E8" s="252"/>
      <c r="F8" s="252"/>
      <c r="G8" s="252" t="s">
        <v>832</v>
      </c>
      <c r="H8" s="253" t="s">
        <v>837</v>
      </c>
      <c r="I8" s="254" t="s">
        <v>838</v>
      </c>
      <c r="J8" s="184"/>
    </row>
    <row r="9" spans="1:10" ht="15" customHeight="1">
      <c r="A9" s="186" t="s">
        <v>1596</v>
      </c>
      <c r="B9" s="187" t="s">
        <v>234</v>
      </c>
      <c r="C9" s="188" t="s">
        <v>49</v>
      </c>
      <c r="D9" s="188" t="s">
        <v>50</v>
      </c>
      <c r="E9" s="188" t="s">
        <v>295</v>
      </c>
      <c r="F9" s="188" t="s">
        <v>1597</v>
      </c>
      <c r="G9" s="188" t="s">
        <v>1463</v>
      </c>
      <c r="H9" s="189" t="s">
        <v>1464</v>
      </c>
      <c r="I9" s="190" t="s">
        <v>1464</v>
      </c>
      <c r="J9" s="184"/>
    </row>
    <row r="10" spans="1:10" ht="15" customHeight="1">
      <c r="A10" s="186" t="s">
        <v>1461</v>
      </c>
      <c r="B10" s="187" t="s">
        <v>181</v>
      </c>
      <c r="C10" s="188" t="s">
        <v>370</v>
      </c>
      <c r="D10" s="188" t="s">
        <v>371</v>
      </c>
      <c r="E10" s="188" t="s">
        <v>361</v>
      </c>
      <c r="F10" s="188" t="s">
        <v>1462</v>
      </c>
      <c r="G10" s="188" t="s">
        <v>1463</v>
      </c>
      <c r="H10" s="189" t="s">
        <v>1464</v>
      </c>
      <c r="I10" s="190" t="s">
        <v>1464</v>
      </c>
      <c r="J10" s="184"/>
    </row>
    <row r="11" spans="1:10" ht="15" customHeight="1">
      <c r="A11" s="186" t="s">
        <v>1689</v>
      </c>
      <c r="B11" s="187" t="s">
        <v>234</v>
      </c>
      <c r="C11" s="188" t="s">
        <v>359</v>
      </c>
      <c r="D11" s="188" t="s">
        <v>172</v>
      </c>
      <c r="E11" s="188" t="s">
        <v>295</v>
      </c>
      <c r="F11" s="188" t="s">
        <v>1690</v>
      </c>
      <c r="G11" s="188" t="s">
        <v>1691</v>
      </c>
      <c r="H11" s="189" t="s">
        <v>1692</v>
      </c>
      <c r="I11" s="190"/>
      <c r="J11" s="184"/>
    </row>
    <row r="12" spans="1:10" ht="15" customHeight="1">
      <c r="A12" s="250"/>
      <c r="B12" s="251"/>
      <c r="C12" s="252"/>
      <c r="D12" s="252"/>
      <c r="E12" s="252"/>
      <c r="F12" s="252" t="s">
        <v>1693</v>
      </c>
      <c r="G12" s="252" t="s">
        <v>1694</v>
      </c>
      <c r="H12" s="253" t="s">
        <v>1695</v>
      </c>
      <c r="I12" s="254" t="s">
        <v>1652</v>
      </c>
      <c r="J12" s="184"/>
    </row>
    <row r="13" spans="1:10" ht="15" customHeight="1">
      <c r="A13" s="271" t="s">
        <v>1214</v>
      </c>
      <c r="B13" s="272" t="s">
        <v>234</v>
      </c>
      <c r="C13" s="273" t="s">
        <v>155</v>
      </c>
      <c r="D13" s="273" t="s">
        <v>159</v>
      </c>
      <c r="E13" s="273" t="s">
        <v>295</v>
      </c>
      <c r="F13" s="273" t="s">
        <v>1215</v>
      </c>
      <c r="G13" s="273" t="s">
        <v>1216</v>
      </c>
      <c r="H13" s="274" t="s">
        <v>1161</v>
      </c>
      <c r="I13" s="275" t="s">
        <v>1161</v>
      </c>
      <c r="J13" s="184"/>
    </row>
    <row r="14" spans="1:10" ht="15" customHeight="1">
      <c r="A14" s="271" t="s">
        <v>1441</v>
      </c>
      <c r="B14" s="272" t="s">
        <v>231</v>
      </c>
      <c r="C14" s="273" t="s">
        <v>310</v>
      </c>
      <c r="D14" s="273" t="s">
        <v>311</v>
      </c>
      <c r="E14" s="273" t="s">
        <v>303</v>
      </c>
      <c r="F14" s="273" t="s">
        <v>1442</v>
      </c>
      <c r="G14" s="273" t="s">
        <v>1443</v>
      </c>
      <c r="H14" s="274" t="s">
        <v>1385</v>
      </c>
      <c r="I14" s="275" t="s">
        <v>1385</v>
      </c>
      <c r="J14" s="184"/>
    </row>
    <row r="15" spans="1:10" ht="15" customHeight="1">
      <c r="A15" s="267" t="s">
        <v>1696</v>
      </c>
      <c r="B15" s="268" t="s">
        <v>234</v>
      </c>
      <c r="C15" s="184" t="s">
        <v>79</v>
      </c>
      <c r="D15" s="184" t="s">
        <v>80</v>
      </c>
      <c r="E15" s="184" t="s">
        <v>295</v>
      </c>
      <c r="F15" s="184" t="s">
        <v>1690</v>
      </c>
      <c r="G15" s="184" t="s">
        <v>1697</v>
      </c>
      <c r="H15" s="269" t="s">
        <v>1574</v>
      </c>
      <c r="I15" s="270" t="s">
        <v>1574</v>
      </c>
      <c r="J15" s="184"/>
    </row>
    <row r="16" spans="1:10" ht="12.75">
      <c r="A16" s="186" t="s">
        <v>1217</v>
      </c>
      <c r="B16" s="187" t="s">
        <v>219</v>
      </c>
      <c r="C16" s="188" t="s">
        <v>86</v>
      </c>
      <c r="D16" s="188" t="s">
        <v>87</v>
      </c>
      <c r="E16" s="188" t="s">
        <v>171</v>
      </c>
      <c r="F16" s="188" t="s">
        <v>1218</v>
      </c>
      <c r="G16" s="188" t="s">
        <v>1219</v>
      </c>
      <c r="H16" s="189" t="s">
        <v>1220</v>
      </c>
      <c r="I16" s="190"/>
      <c r="J16" s="184"/>
    </row>
    <row r="17" spans="1:10" ht="12.75">
      <c r="A17" s="250"/>
      <c r="B17" s="251"/>
      <c r="C17" s="252"/>
      <c r="D17" s="252"/>
      <c r="E17" s="252"/>
      <c r="F17" s="252" t="s">
        <v>1221</v>
      </c>
      <c r="G17" s="252" t="s">
        <v>1222</v>
      </c>
      <c r="H17" s="253" t="s">
        <v>1223</v>
      </c>
      <c r="I17" s="254" t="s">
        <v>1036</v>
      </c>
      <c r="J17" s="184"/>
    </row>
    <row r="18" spans="1:10" ht="12.75">
      <c r="A18" s="250" t="s">
        <v>1224</v>
      </c>
      <c r="B18" s="251" t="s">
        <v>218</v>
      </c>
      <c r="C18" s="252" t="s">
        <v>126</v>
      </c>
      <c r="D18" s="252" t="s">
        <v>175</v>
      </c>
      <c r="E18" s="252" t="s">
        <v>119</v>
      </c>
      <c r="F18" s="252" t="s">
        <v>1221</v>
      </c>
      <c r="G18" s="252" t="s">
        <v>1225</v>
      </c>
      <c r="H18" s="253" t="s">
        <v>1135</v>
      </c>
      <c r="I18" s="254" t="s">
        <v>1135</v>
      </c>
      <c r="J18" s="184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workbookViewId="0" topLeftCell="A1">
      <selection activeCell="A6" sqref="A6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0" ht="15">
      <c r="D1" s="54"/>
      <c r="G1" s="54" t="str">
        <f>Startlist!$F1</f>
        <v> </v>
      </c>
      <c r="I1" s="54"/>
      <c r="J1" s="54"/>
    </row>
    <row r="2" spans="4:10" ht="15.75">
      <c r="D2" s="1"/>
      <c r="G2" s="1" t="str">
        <f>Startlist!$F2</f>
        <v>Harju Rally</v>
      </c>
      <c r="I2" s="1"/>
      <c r="J2" s="1"/>
    </row>
    <row r="3" spans="4:10" ht="15">
      <c r="D3" s="54"/>
      <c r="G3" s="54" t="str">
        <f>Startlist!$F3</f>
        <v>23-24 May 2014</v>
      </c>
      <c r="I3" s="54"/>
      <c r="J3" s="54"/>
    </row>
    <row r="4" spans="4:10" ht="15">
      <c r="D4" s="54"/>
      <c r="G4" s="54" t="str">
        <f>Startlist!$F4</f>
        <v>Harjumaa, ESTONIA</v>
      </c>
      <c r="I4" s="54"/>
      <c r="J4" s="54"/>
    </row>
    <row r="6" spans="1:12" ht="15">
      <c r="A6" s="6" t="s">
        <v>225</v>
      </c>
      <c r="K6" s="117"/>
      <c r="L6" s="117" t="s">
        <v>1718</v>
      </c>
    </row>
    <row r="7" spans="1:12" ht="12.75">
      <c r="A7" s="82" t="s">
        <v>215</v>
      </c>
      <c r="B7" s="18"/>
      <c r="C7" s="18"/>
      <c r="D7" s="19"/>
      <c r="E7" s="18"/>
      <c r="F7" s="18"/>
      <c r="G7" s="19"/>
      <c r="H7" s="19"/>
      <c r="I7" s="19"/>
      <c r="J7" s="19"/>
      <c r="K7" s="20"/>
      <c r="L7" s="20"/>
    </row>
    <row r="8" spans="1:12" ht="12.75">
      <c r="A8" s="83"/>
      <c r="B8" s="66" t="s">
        <v>231</v>
      </c>
      <c r="C8" s="65" t="s">
        <v>230</v>
      </c>
      <c r="D8" s="66" t="s">
        <v>143</v>
      </c>
      <c r="E8" s="65" t="s">
        <v>233</v>
      </c>
      <c r="F8" s="65" t="s">
        <v>232</v>
      </c>
      <c r="G8" s="66" t="s">
        <v>217</v>
      </c>
      <c r="H8" s="66" t="s">
        <v>239</v>
      </c>
      <c r="I8" s="66" t="s">
        <v>234</v>
      </c>
      <c r="J8" s="66" t="s">
        <v>219</v>
      </c>
      <c r="K8" s="66" t="s">
        <v>218</v>
      </c>
      <c r="L8" s="66" t="s">
        <v>181</v>
      </c>
    </row>
    <row r="9" spans="1:12" ht="12.75" customHeight="1">
      <c r="A9" s="91" t="s">
        <v>1719</v>
      </c>
      <c r="B9" s="79" t="s">
        <v>687</v>
      </c>
      <c r="C9" s="79" t="s">
        <v>485</v>
      </c>
      <c r="D9" s="79" t="s">
        <v>473</v>
      </c>
      <c r="E9" s="79" t="s">
        <v>618</v>
      </c>
      <c r="F9" s="79" t="s">
        <v>529</v>
      </c>
      <c r="G9" s="79" t="s">
        <v>710</v>
      </c>
      <c r="H9" s="79" t="s">
        <v>614</v>
      </c>
      <c r="I9" s="79" t="s">
        <v>609</v>
      </c>
      <c r="J9" s="79" t="s">
        <v>533</v>
      </c>
      <c r="K9" s="79" t="s">
        <v>741</v>
      </c>
      <c r="L9" s="79" t="s">
        <v>797</v>
      </c>
    </row>
    <row r="10" spans="1:12" ht="12.75" customHeight="1">
      <c r="A10" s="88" t="s">
        <v>1720</v>
      </c>
      <c r="B10" s="81" t="s">
        <v>1721</v>
      </c>
      <c r="C10" s="81" t="s">
        <v>1722</v>
      </c>
      <c r="D10" s="81" t="s">
        <v>1723</v>
      </c>
      <c r="E10" s="81" t="s">
        <v>1724</v>
      </c>
      <c r="F10" s="81" t="s">
        <v>1725</v>
      </c>
      <c r="G10" s="81" t="s">
        <v>1726</v>
      </c>
      <c r="H10" s="81" t="s">
        <v>1727</v>
      </c>
      <c r="I10" s="81" t="s">
        <v>1728</v>
      </c>
      <c r="J10" s="81" t="s">
        <v>1729</v>
      </c>
      <c r="K10" s="81" t="s">
        <v>1730</v>
      </c>
      <c r="L10" s="81" t="s">
        <v>1731</v>
      </c>
    </row>
    <row r="11" spans="1:12" ht="12.75" customHeight="1">
      <c r="A11" s="88" t="s">
        <v>1732</v>
      </c>
      <c r="B11" s="90" t="s">
        <v>1733</v>
      </c>
      <c r="C11" s="90" t="s">
        <v>1734</v>
      </c>
      <c r="D11" s="90" t="s">
        <v>1735</v>
      </c>
      <c r="E11" s="90" t="s">
        <v>1736</v>
      </c>
      <c r="F11" s="90" t="s">
        <v>1737</v>
      </c>
      <c r="G11" s="90" t="s">
        <v>1738</v>
      </c>
      <c r="H11" s="90" t="s">
        <v>1739</v>
      </c>
      <c r="I11" s="90" t="s">
        <v>1740</v>
      </c>
      <c r="J11" s="90" t="s">
        <v>1741</v>
      </c>
      <c r="K11" s="90" t="s">
        <v>1742</v>
      </c>
      <c r="L11" s="90" t="s">
        <v>1743</v>
      </c>
    </row>
    <row r="12" spans="1:12" ht="12.75" customHeight="1">
      <c r="A12" s="89"/>
      <c r="B12" s="85"/>
      <c r="C12" s="85"/>
      <c r="D12" s="85" t="s">
        <v>1744</v>
      </c>
      <c r="E12" s="85"/>
      <c r="F12" s="85"/>
      <c r="G12" s="85"/>
      <c r="H12" s="85" t="s">
        <v>1745</v>
      </c>
      <c r="I12" s="85"/>
      <c r="J12" s="85"/>
      <c r="K12" s="85"/>
      <c r="L12" s="85"/>
    </row>
    <row r="13" spans="1:12" ht="12.75" customHeight="1">
      <c r="A13" s="87" t="s">
        <v>1746</v>
      </c>
      <c r="B13" s="79" t="s">
        <v>938</v>
      </c>
      <c r="C13" s="79" t="s">
        <v>844</v>
      </c>
      <c r="D13" s="79" t="s">
        <v>850</v>
      </c>
      <c r="E13" s="79" t="s">
        <v>919</v>
      </c>
      <c r="F13" s="79" t="s">
        <v>1178</v>
      </c>
      <c r="G13" s="79" t="s">
        <v>1070</v>
      </c>
      <c r="H13" s="79" t="s">
        <v>858</v>
      </c>
      <c r="I13" s="79" t="s">
        <v>906</v>
      </c>
      <c r="J13" s="79" t="s">
        <v>913</v>
      </c>
      <c r="K13" s="79" t="s">
        <v>1096</v>
      </c>
      <c r="L13" s="79" t="s">
        <v>1121</v>
      </c>
    </row>
    <row r="14" spans="1:12" ht="12.75" customHeight="1">
      <c r="A14" s="88" t="s">
        <v>1747</v>
      </c>
      <c r="B14" s="81" t="s">
        <v>1748</v>
      </c>
      <c r="C14" s="81" t="s">
        <v>1749</v>
      </c>
      <c r="D14" s="81" t="s">
        <v>1750</v>
      </c>
      <c r="E14" s="81" t="s">
        <v>1751</v>
      </c>
      <c r="F14" s="81" t="s">
        <v>1752</v>
      </c>
      <c r="G14" s="81" t="s">
        <v>1753</v>
      </c>
      <c r="H14" s="81" t="s">
        <v>1754</v>
      </c>
      <c r="I14" s="81" t="s">
        <v>1755</v>
      </c>
      <c r="J14" s="81" t="s">
        <v>1756</v>
      </c>
      <c r="K14" s="81" t="s">
        <v>1757</v>
      </c>
      <c r="L14" s="81" t="s">
        <v>1758</v>
      </c>
    </row>
    <row r="15" spans="1:12" ht="12.75" customHeight="1">
      <c r="A15" s="88" t="s">
        <v>1759</v>
      </c>
      <c r="B15" s="90" t="s">
        <v>1760</v>
      </c>
      <c r="C15" s="90" t="s">
        <v>1761</v>
      </c>
      <c r="D15" s="90" t="s">
        <v>1744</v>
      </c>
      <c r="E15" s="90" t="s">
        <v>1762</v>
      </c>
      <c r="F15" s="90" t="s">
        <v>1737</v>
      </c>
      <c r="G15" s="90" t="s">
        <v>1763</v>
      </c>
      <c r="H15" s="90" t="s">
        <v>1764</v>
      </c>
      <c r="I15" s="90" t="s">
        <v>1765</v>
      </c>
      <c r="J15" s="90" t="s">
        <v>1766</v>
      </c>
      <c r="K15" s="90" t="s">
        <v>1767</v>
      </c>
      <c r="L15" s="90" t="s">
        <v>1743</v>
      </c>
    </row>
    <row r="16" spans="1:12" ht="12.75" customHeight="1">
      <c r="A16" s="89"/>
      <c r="B16" s="85"/>
      <c r="C16" s="85" t="s">
        <v>1768</v>
      </c>
      <c r="D16" s="85"/>
      <c r="E16" s="85"/>
      <c r="F16" s="85"/>
      <c r="G16" s="85"/>
      <c r="H16" s="85"/>
      <c r="I16" s="85"/>
      <c r="J16" s="85"/>
      <c r="K16" s="85"/>
      <c r="L16" s="85"/>
    </row>
    <row r="17" spans="1:12" ht="12.75" customHeight="1">
      <c r="A17" s="91" t="s">
        <v>1769</v>
      </c>
      <c r="B17" s="90" t="s">
        <v>939</v>
      </c>
      <c r="C17" s="79" t="s">
        <v>861</v>
      </c>
      <c r="D17" s="79" t="s">
        <v>840</v>
      </c>
      <c r="E17" s="79" t="s">
        <v>920</v>
      </c>
      <c r="F17" s="79" t="s">
        <v>951</v>
      </c>
      <c r="G17" s="79" t="s">
        <v>1077</v>
      </c>
      <c r="H17" s="79" t="s">
        <v>901</v>
      </c>
      <c r="I17" s="79" t="s">
        <v>892</v>
      </c>
      <c r="J17" s="79" t="s">
        <v>929</v>
      </c>
      <c r="K17" s="79" t="s">
        <v>1097</v>
      </c>
      <c r="L17" s="79" t="s">
        <v>1122</v>
      </c>
    </row>
    <row r="18" spans="1:12" ht="12.75" customHeight="1">
      <c r="A18" s="88" t="s">
        <v>1770</v>
      </c>
      <c r="B18" s="81" t="s">
        <v>1771</v>
      </c>
      <c r="C18" s="81" t="s">
        <v>1772</v>
      </c>
      <c r="D18" s="81" t="s">
        <v>1773</v>
      </c>
      <c r="E18" s="81" t="s">
        <v>1774</v>
      </c>
      <c r="F18" s="81" t="s">
        <v>1775</v>
      </c>
      <c r="G18" s="81" t="s">
        <v>1776</v>
      </c>
      <c r="H18" s="81" t="s">
        <v>1777</v>
      </c>
      <c r="I18" s="81" t="s">
        <v>1778</v>
      </c>
      <c r="J18" s="81" t="s">
        <v>1779</v>
      </c>
      <c r="K18" s="81" t="s">
        <v>1780</v>
      </c>
      <c r="L18" s="81" t="s">
        <v>1781</v>
      </c>
    </row>
    <row r="19" spans="1:12" ht="12.75" customHeight="1">
      <c r="A19" s="89" t="s">
        <v>1782</v>
      </c>
      <c r="B19" s="85" t="s">
        <v>1760</v>
      </c>
      <c r="C19" s="85" t="s">
        <v>1761</v>
      </c>
      <c r="D19" s="85" t="s">
        <v>1783</v>
      </c>
      <c r="E19" s="85" t="s">
        <v>1762</v>
      </c>
      <c r="F19" s="85" t="s">
        <v>1784</v>
      </c>
      <c r="G19" s="85" t="s">
        <v>1738</v>
      </c>
      <c r="H19" s="85" t="s">
        <v>1785</v>
      </c>
      <c r="I19" s="85" t="s">
        <v>1740</v>
      </c>
      <c r="J19" s="85" t="s">
        <v>1766</v>
      </c>
      <c r="K19" s="85" t="s">
        <v>1767</v>
      </c>
      <c r="L19" s="85" t="s">
        <v>1743</v>
      </c>
    </row>
    <row r="20" spans="1:12" ht="12.75" customHeight="1">
      <c r="A20" s="91" t="s">
        <v>1786</v>
      </c>
      <c r="B20" s="90" t="s">
        <v>940</v>
      </c>
      <c r="C20" s="79" t="s">
        <v>862</v>
      </c>
      <c r="D20" s="79" t="s">
        <v>841</v>
      </c>
      <c r="E20" s="79" t="s">
        <v>897</v>
      </c>
      <c r="F20" s="79" t="s">
        <v>952</v>
      </c>
      <c r="G20" s="79" t="s">
        <v>1072</v>
      </c>
      <c r="H20" s="79" t="s">
        <v>876</v>
      </c>
      <c r="I20" s="79" t="s">
        <v>893</v>
      </c>
      <c r="J20" s="79" t="s">
        <v>930</v>
      </c>
      <c r="K20" s="79" t="s">
        <v>1098</v>
      </c>
      <c r="L20" s="79" t="s">
        <v>1123</v>
      </c>
    </row>
    <row r="21" spans="1:12" ht="12.75" customHeight="1">
      <c r="A21" s="88" t="s">
        <v>1787</v>
      </c>
      <c r="B21" s="81" t="s">
        <v>1788</v>
      </c>
      <c r="C21" s="81" t="s">
        <v>1789</v>
      </c>
      <c r="D21" s="81" t="s">
        <v>1790</v>
      </c>
      <c r="E21" s="81" t="s">
        <v>1791</v>
      </c>
      <c r="F21" s="81" t="s">
        <v>1792</v>
      </c>
      <c r="G21" s="81" t="s">
        <v>1793</v>
      </c>
      <c r="H21" s="81" t="s">
        <v>1794</v>
      </c>
      <c r="I21" s="81" t="s">
        <v>1795</v>
      </c>
      <c r="J21" s="81" t="s">
        <v>1796</v>
      </c>
      <c r="K21" s="81" t="s">
        <v>1797</v>
      </c>
      <c r="L21" s="81" t="s">
        <v>1798</v>
      </c>
    </row>
    <row r="22" spans="1:12" ht="12.75" customHeight="1">
      <c r="A22" s="88" t="s">
        <v>1799</v>
      </c>
      <c r="B22" s="90" t="s">
        <v>1760</v>
      </c>
      <c r="C22" s="85" t="s">
        <v>1761</v>
      </c>
      <c r="D22" s="85" t="s">
        <v>1783</v>
      </c>
      <c r="E22" s="85" t="s">
        <v>1800</v>
      </c>
      <c r="F22" s="85" t="s">
        <v>1784</v>
      </c>
      <c r="G22" s="85" t="s">
        <v>1763</v>
      </c>
      <c r="H22" s="85" t="s">
        <v>1764</v>
      </c>
      <c r="I22" s="85" t="s">
        <v>1740</v>
      </c>
      <c r="J22" s="85" t="s">
        <v>1766</v>
      </c>
      <c r="K22" s="85" t="s">
        <v>1767</v>
      </c>
      <c r="L22" s="85" t="s">
        <v>1743</v>
      </c>
    </row>
    <row r="23" spans="1:12" ht="12.75" customHeight="1">
      <c r="A23" s="87" t="s">
        <v>1462</v>
      </c>
      <c r="B23" s="79" t="s">
        <v>1301</v>
      </c>
      <c r="C23" s="79" t="s">
        <v>1234</v>
      </c>
      <c r="D23" s="79" t="s">
        <v>1231</v>
      </c>
      <c r="E23" s="79" t="s">
        <v>1256</v>
      </c>
      <c r="F23" s="79" t="s">
        <v>1298</v>
      </c>
      <c r="G23" s="79" t="s">
        <v>1351</v>
      </c>
      <c r="H23" s="79" t="s">
        <v>1242</v>
      </c>
      <c r="I23" s="79" t="s">
        <v>1274</v>
      </c>
      <c r="J23" s="79" t="s">
        <v>1290</v>
      </c>
      <c r="K23" s="79" t="s">
        <v>1379</v>
      </c>
      <c r="L23" s="79" t="s">
        <v>1391</v>
      </c>
    </row>
    <row r="24" spans="1:12" ht="12.75" customHeight="1">
      <c r="A24" s="88" t="s">
        <v>1801</v>
      </c>
      <c r="B24" s="81" t="s">
        <v>1802</v>
      </c>
      <c r="C24" s="81" t="s">
        <v>1803</v>
      </c>
      <c r="D24" s="81" t="s">
        <v>1804</v>
      </c>
      <c r="E24" s="81" t="s">
        <v>1805</v>
      </c>
      <c r="F24" s="81" t="s">
        <v>1806</v>
      </c>
      <c r="G24" s="81" t="s">
        <v>1807</v>
      </c>
      <c r="H24" s="81" t="s">
        <v>1808</v>
      </c>
      <c r="I24" s="81" t="s">
        <v>1809</v>
      </c>
      <c r="J24" s="81" t="s">
        <v>1810</v>
      </c>
      <c r="K24" s="81" t="s">
        <v>1811</v>
      </c>
      <c r="L24" s="81" t="s">
        <v>1812</v>
      </c>
    </row>
    <row r="25" spans="1:12" ht="12.75" customHeight="1">
      <c r="A25" s="89" t="s">
        <v>1759</v>
      </c>
      <c r="B25" s="85" t="s">
        <v>1760</v>
      </c>
      <c r="C25" s="85" t="s">
        <v>1768</v>
      </c>
      <c r="D25" s="85" t="s">
        <v>1783</v>
      </c>
      <c r="E25" s="85" t="s">
        <v>1800</v>
      </c>
      <c r="F25" s="85" t="s">
        <v>1784</v>
      </c>
      <c r="G25" s="85" t="s">
        <v>1738</v>
      </c>
      <c r="H25" s="85" t="s">
        <v>1764</v>
      </c>
      <c r="I25" s="85" t="s">
        <v>1740</v>
      </c>
      <c r="J25" s="85" t="s">
        <v>1766</v>
      </c>
      <c r="K25" s="85" t="s">
        <v>1767</v>
      </c>
      <c r="L25" s="85" t="s">
        <v>1813</v>
      </c>
    </row>
    <row r="26" spans="1:12" ht="12.75" customHeight="1">
      <c r="A26" s="87" t="s">
        <v>1814</v>
      </c>
      <c r="B26" s="79" t="s">
        <v>1302</v>
      </c>
      <c r="C26" s="79" t="s">
        <v>1228</v>
      </c>
      <c r="D26" s="79" t="s">
        <v>1241</v>
      </c>
      <c r="E26" s="79" t="s">
        <v>939</v>
      </c>
      <c r="F26" s="79" t="s">
        <v>1333</v>
      </c>
      <c r="G26" s="79" t="s">
        <v>1091</v>
      </c>
      <c r="H26" s="79" t="s">
        <v>1260</v>
      </c>
      <c r="I26" s="79" t="s">
        <v>1275</v>
      </c>
      <c r="J26" s="79" t="s">
        <v>1293</v>
      </c>
      <c r="K26" s="79" t="s">
        <v>1380</v>
      </c>
      <c r="L26" s="79" t="s">
        <v>1392</v>
      </c>
    </row>
    <row r="27" spans="1:12" ht="12.75" customHeight="1">
      <c r="A27" s="88" t="s">
        <v>1815</v>
      </c>
      <c r="B27" s="81" t="s">
        <v>1816</v>
      </c>
      <c r="C27" s="81" t="s">
        <v>1817</v>
      </c>
      <c r="D27" s="81" t="s">
        <v>1818</v>
      </c>
      <c r="E27" s="81" t="s">
        <v>1771</v>
      </c>
      <c r="F27" s="81" t="s">
        <v>1819</v>
      </c>
      <c r="G27" s="81" t="s">
        <v>1820</v>
      </c>
      <c r="H27" s="81" t="s">
        <v>1821</v>
      </c>
      <c r="I27" s="81" t="s">
        <v>1822</v>
      </c>
      <c r="J27" s="81" t="s">
        <v>1823</v>
      </c>
      <c r="K27" s="81" t="s">
        <v>1824</v>
      </c>
      <c r="L27" s="81" t="s">
        <v>1825</v>
      </c>
    </row>
    <row r="28" spans="1:12" ht="12.75" customHeight="1">
      <c r="A28" s="89" t="s">
        <v>1782</v>
      </c>
      <c r="B28" s="85" t="s">
        <v>1760</v>
      </c>
      <c r="C28" s="85" t="s">
        <v>1761</v>
      </c>
      <c r="D28" s="85" t="s">
        <v>1735</v>
      </c>
      <c r="E28" s="85" t="s">
        <v>1800</v>
      </c>
      <c r="F28" s="85" t="s">
        <v>1826</v>
      </c>
      <c r="G28" s="85" t="s">
        <v>1738</v>
      </c>
      <c r="H28" s="85" t="s">
        <v>1785</v>
      </c>
      <c r="I28" s="85" t="s">
        <v>1740</v>
      </c>
      <c r="J28" s="85" t="s">
        <v>1766</v>
      </c>
      <c r="K28" s="85" t="s">
        <v>1767</v>
      </c>
      <c r="L28" s="85" t="s">
        <v>1813</v>
      </c>
    </row>
    <row r="29" spans="1:12" ht="12.75" customHeight="1">
      <c r="A29" s="87" t="s">
        <v>1827</v>
      </c>
      <c r="B29" s="79" t="s">
        <v>1303</v>
      </c>
      <c r="C29" s="79" t="s">
        <v>1229</v>
      </c>
      <c r="D29" s="79" t="s">
        <v>1233</v>
      </c>
      <c r="E29" s="79" t="s">
        <v>1286</v>
      </c>
      <c r="F29" s="79" t="s">
        <v>1300</v>
      </c>
      <c r="G29" s="79" t="s">
        <v>1352</v>
      </c>
      <c r="H29" s="79" t="s">
        <v>1150</v>
      </c>
      <c r="I29" s="79" t="s">
        <v>1263</v>
      </c>
      <c r="J29" s="79" t="s">
        <v>1294</v>
      </c>
      <c r="K29" s="79" t="s">
        <v>1389</v>
      </c>
      <c r="L29" s="79" t="s">
        <v>1393</v>
      </c>
    </row>
    <row r="30" spans="1:12" ht="12.75" customHeight="1">
      <c r="A30" s="88" t="s">
        <v>1828</v>
      </c>
      <c r="B30" s="81" t="s">
        <v>1829</v>
      </c>
      <c r="C30" s="81" t="s">
        <v>1830</v>
      </c>
      <c r="D30" s="81" t="s">
        <v>1831</v>
      </c>
      <c r="E30" s="81" t="s">
        <v>1832</v>
      </c>
      <c r="F30" s="81" t="s">
        <v>1833</v>
      </c>
      <c r="G30" s="81" t="s">
        <v>1834</v>
      </c>
      <c r="H30" s="81" t="s">
        <v>1835</v>
      </c>
      <c r="I30" s="81" t="s">
        <v>1836</v>
      </c>
      <c r="J30" s="81" t="s">
        <v>1822</v>
      </c>
      <c r="K30" s="81" t="s">
        <v>1837</v>
      </c>
      <c r="L30" s="81" t="s">
        <v>1838</v>
      </c>
    </row>
    <row r="31" spans="1:12" ht="12.75" customHeight="1">
      <c r="A31" s="89" t="s">
        <v>1799</v>
      </c>
      <c r="B31" s="85" t="s">
        <v>1760</v>
      </c>
      <c r="C31" s="85" t="s">
        <v>1761</v>
      </c>
      <c r="D31" s="85" t="s">
        <v>1783</v>
      </c>
      <c r="E31" s="85" t="s">
        <v>1839</v>
      </c>
      <c r="F31" s="85" t="s">
        <v>1784</v>
      </c>
      <c r="G31" s="85" t="s">
        <v>1738</v>
      </c>
      <c r="H31" s="85" t="s">
        <v>1840</v>
      </c>
      <c r="I31" s="85" t="s">
        <v>1765</v>
      </c>
      <c r="J31" s="85" t="s">
        <v>1766</v>
      </c>
      <c r="K31" s="85" t="s">
        <v>1841</v>
      </c>
      <c r="L31" s="85" t="s">
        <v>1813</v>
      </c>
    </row>
    <row r="32" spans="1:12" ht="12.75" customHeight="1">
      <c r="A32" s="107" t="s">
        <v>1597</v>
      </c>
      <c r="B32" s="79" t="s">
        <v>1708</v>
      </c>
      <c r="C32" s="79" t="s">
        <v>1465</v>
      </c>
      <c r="D32" s="79" t="s">
        <v>1035</v>
      </c>
      <c r="E32" s="79" t="s">
        <v>1518</v>
      </c>
      <c r="F32" s="79" t="s">
        <v>1558</v>
      </c>
      <c r="G32" s="79" t="s">
        <v>1620</v>
      </c>
      <c r="H32" s="79" t="s">
        <v>1514</v>
      </c>
      <c r="I32" s="79" t="s">
        <v>1496</v>
      </c>
      <c r="J32" s="79" t="s">
        <v>1546</v>
      </c>
      <c r="K32" s="79" t="s">
        <v>1640</v>
      </c>
      <c r="L32" s="79" t="s">
        <v>1662</v>
      </c>
    </row>
    <row r="33" spans="1:12" ht="12.75" customHeight="1">
      <c r="A33" s="92" t="s">
        <v>1842</v>
      </c>
      <c r="B33" s="81" t="s">
        <v>1843</v>
      </c>
      <c r="C33" s="81" t="s">
        <v>1844</v>
      </c>
      <c r="D33" s="81" t="s">
        <v>1845</v>
      </c>
      <c r="E33" s="81" t="s">
        <v>1846</v>
      </c>
      <c r="F33" s="81" t="s">
        <v>1847</v>
      </c>
      <c r="G33" s="81" t="s">
        <v>1848</v>
      </c>
      <c r="H33" s="81" t="s">
        <v>1849</v>
      </c>
      <c r="I33" s="81" t="s">
        <v>1850</v>
      </c>
      <c r="J33" s="81" t="s">
        <v>1851</v>
      </c>
      <c r="K33" s="81" t="s">
        <v>1852</v>
      </c>
      <c r="L33" s="81" t="s">
        <v>1853</v>
      </c>
    </row>
    <row r="34" spans="1:12" ht="12.75" customHeight="1">
      <c r="A34" s="93" t="s">
        <v>1854</v>
      </c>
      <c r="B34" s="85" t="s">
        <v>1760</v>
      </c>
      <c r="C34" s="85" t="s">
        <v>1761</v>
      </c>
      <c r="D34" s="85" t="s">
        <v>1735</v>
      </c>
      <c r="E34" s="85" t="s">
        <v>1855</v>
      </c>
      <c r="F34" s="85" t="s">
        <v>1826</v>
      </c>
      <c r="G34" s="85" t="s">
        <v>1738</v>
      </c>
      <c r="H34" s="85" t="s">
        <v>1840</v>
      </c>
      <c r="I34" s="85" t="s">
        <v>1740</v>
      </c>
      <c r="J34" s="85" t="s">
        <v>1766</v>
      </c>
      <c r="K34" s="85" t="s">
        <v>1767</v>
      </c>
      <c r="L34" s="85" t="s">
        <v>1743</v>
      </c>
    </row>
    <row r="35" spans="1:12" ht="12.75" customHeight="1">
      <c r="A35" s="87" t="s">
        <v>1856</v>
      </c>
      <c r="B35" s="79" t="s">
        <v>1646</v>
      </c>
      <c r="C35" s="79" t="s">
        <v>1466</v>
      </c>
      <c r="D35" s="79" t="s">
        <v>1469</v>
      </c>
      <c r="E35" s="79" t="s">
        <v>1533</v>
      </c>
      <c r="F35" s="79" t="s">
        <v>1559</v>
      </c>
      <c r="G35" s="79" t="s">
        <v>1621</v>
      </c>
      <c r="H35" s="79" t="s">
        <v>1502</v>
      </c>
      <c r="I35" s="79" t="s">
        <v>1497</v>
      </c>
      <c r="J35" s="79" t="s">
        <v>1547</v>
      </c>
      <c r="K35" s="79" t="s">
        <v>1641</v>
      </c>
      <c r="L35" s="79" t="s">
        <v>1663</v>
      </c>
    </row>
    <row r="36" spans="1:12" ht="12.75" customHeight="1">
      <c r="A36" s="88" t="s">
        <v>1857</v>
      </c>
      <c r="B36" s="81" t="s">
        <v>1858</v>
      </c>
      <c r="C36" s="81" t="s">
        <v>1750</v>
      </c>
      <c r="D36" s="81" t="s">
        <v>1859</v>
      </c>
      <c r="E36" s="81" t="s">
        <v>1860</v>
      </c>
      <c r="F36" s="81" t="s">
        <v>1861</v>
      </c>
      <c r="G36" s="81" t="s">
        <v>1862</v>
      </c>
      <c r="H36" s="81" t="s">
        <v>1863</v>
      </c>
      <c r="I36" s="81" t="s">
        <v>1864</v>
      </c>
      <c r="J36" s="81" t="s">
        <v>1865</v>
      </c>
      <c r="K36" s="81" t="s">
        <v>1866</v>
      </c>
      <c r="L36" s="81" t="s">
        <v>1867</v>
      </c>
    </row>
    <row r="37" spans="1:12" ht="12.75" customHeight="1">
      <c r="A37" s="89" t="s">
        <v>1868</v>
      </c>
      <c r="B37" s="85" t="s">
        <v>1733</v>
      </c>
      <c r="C37" s="85" t="s">
        <v>1761</v>
      </c>
      <c r="D37" s="85" t="s">
        <v>1783</v>
      </c>
      <c r="E37" s="85" t="s">
        <v>1762</v>
      </c>
      <c r="F37" s="85" t="s">
        <v>1826</v>
      </c>
      <c r="G37" s="85" t="s">
        <v>1738</v>
      </c>
      <c r="H37" s="85" t="s">
        <v>1785</v>
      </c>
      <c r="I37" s="85" t="s">
        <v>1740</v>
      </c>
      <c r="J37" s="85" t="s">
        <v>1766</v>
      </c>
      <c r="K37" s="85" t="s">
        <v>1767</v>
      </c>
      <c r="L37" s="85" t="s">
        <v>1869</v>
      </c>
    </row>
    <row r="38" spans="1:12" ht="12.75">
      <c r="A38" s="11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2.75">
      <c r="A39" s="112" t="s">
        <v>1870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2.75">
      <c r="A40" s="84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</sheetData>
  <printOptions/>
  <pageMargins left="0" right="0" top="0" bottom="0" header="0" footer="0"/>
  <pageSetup fitToHeight="1" fitToWidth="1" horizontalDpi="360" verticalDpi="36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2014-05-24T16:29:37Z</cp:lastPrinted>
  <dcterms:created xsi:type="dcterms:W3CDTF">2004-09-28T13:23:33Z</dcterms:created>
  <dcterms:modified xsi:type="dcterms:W3CDTF">2014-05-24T17:00:31Z</dcterms:modified>
  <cp:category/>
  <cp:version/>
  <cp:contentType/>
  <cp:contentStatus/>
</cp:coreProperties>
</file>